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395" yWindow="60" windowWidth="10155" windowHeight="7050" firstSheet="9" activeTab="11"/>
  </bookViews>
  <sheets>
    <sheet name="Notes" sheetId="1" r:id="rId1"/>
    <sheet name="Input Data" sheetId="2" r:id="rId2"/>
    <sheet name="Summary Invoice " sheetId="3" r:id="rId3"/>
    <sheet name="WTW Input" sheetId="4" r:id="rId4"/>
    <sheet name="Invoice WTW" sheetId="5" r:id="rId5"/>
    <sheet name="Scales" sheetId="6" r:id="rId6"/>
    <sheet name="Previous Payments" sheetId="7" r:id="rId7"/>
    <sheet name="Trip Sheet" sheetId="14" r:id="rId8"/>
    <sheet name="Travelling &amp; Subsistence" sheetId="8" r:id="rId9"/>
    <sheet name="Typing, Duplicating, &amp; Printing" sheetId="9" r:id="rId10"/>
    <sheet name="Time Based" sheetId="10" r:id="rId11"/>
    <sheet name="Site staff &amp; Other" sheetId="11" r:id="rId12"/>
    <sheet name="Non Taxable" sheetId="12" r:id="rId13"/>
    <sheet name="Summary A3" sheetId="13" r:id="rId14"/>
  </sheets>
  <definedNames>
    <definedName name="_xlnm.Print_Area" localSheetId="1">'Input Data'!$A$1:$H$55</definedName>
    <definedName name="_xlnm.Print_Area" localSheetId="11">'Site staff &amp; Other'!$A$1:$H$60</definedName>
    <definedName name="_xlnm.Print_Area" localSheetId="2">'Summary Invoice '!$A$1:$Q$106</definedName>
    <definedName name="_xlnm.Print_Area" localSheetId="10">'Time Based'!$A$1:$H$77</definedName>
    <definedName name="_xlnm.Print_Area" localSheetId="8">'Travelling &amp; Subsistence'!$A$1:$I$61</definedName>
    <definedName name="_xlnm.Print_Area" localSheetId="3">'WTW Input'!$A$1:$H$28</definedName>
    <definedName name="_xlnm.Print_Titles" localSheetId="4">'Invoice WTW'!$5:$11</definedName>
    <definedName name="_xlnm.Print_Titles" localSheetId="2">'Summary Invoice '!$1:$8</definedName>
    <definedName name="SCALE_2004E1">Scales!$B$3:$E$9</definedName>
    <definedName name="SCALE_2004E2">Scales!$B$13:$E$17</definedName>
    <definedName name="Z_F2EF8C40_5F38_4711_A114_3A47916B87AA_.wvu.PrintArea" localSheetId="1" hidden="1">'Input Data'!$A$1:$H$55</definedName>
    <definedName name="Z_F2EF8C40_5F38_4711_A114_3A47916B87AA_.wvu.PrintArea" localSheetId="11" hidden="1">'Site staff &amp; Other'!$A$1:$H$59</definedName>
    <definedName name="Z_F2EF8C40_5F38_4711_A114_3A47916B87AA_.wvu.PrintArea" localSheetId="2" hidden="1">'Summary Invoice '!$A$1:$Q$106</definedName>
    <definedName name="Z_F2EF8C40_5F38_4711_A114_3A47916B87AA_.wvu.PrintArea" localSheetId="10" hidden="1">'Time Based'!$A$1:$H$76</definedName>
    <definedName name="Z_F2EF8C40_5F38_4711_A114_3A47916B87AA_.wvu.PrintArea" localSheetId="8" hidden="1">'Travelling &amp; Subsistence'!$A$1:$I$61</definedName>
    <definedName name="Z_F2EF8C40_5F38_4711_A114_3A47916B87AA_.wvu.PrintTitles" localSheetId="4" hidden="1">'Invoice WTW'!$5:$11</definedName>
    <definedName name="Z_F2EF8C40_5F38_4711_A114_3A47916B87AA_.wvu.PrintTitles" localSheetId="2" hidden="1">'Summary Invoice '!$2:$8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J5" i="14" l="1"/>
  <c r="F9" i="13" l="1"/>
  <c r="G4" i="13"/>
  <c r="C3" i="12"/>
  <c r="C3" i="11"/>
  <c r="C3" i="10"/>
  <c r="B3" i="9"/>
  <c r="C3" i="8"/>
  <c r="J4" i="14"/>
  <c r="D2" i="7"/>
  <c r="B6" i="5"/>
  <c r="F3" i="4"/>
  <c r="E3" i="12"/>
  <c r="E3" i="11"/>
  <c r="E3" i="10"/>
  <c r="E3" i="9"/>
  <c r="E3" i="8"/>
  <c r="F2" i="7"/>
  <c r="B7" i="5"/>
  <c r="B6" i="4"/>
  <c r="O11" i="3"/>
  <c r="O10" i="3"/>
  <c r="O60" i="14"/>
  <c r="N44" i="14"/>
  <c r="H43" i="14"/>
  <c r="O43" i="14" s="1"/>
  <c r="O45" i="14" s="1"/>
  <c r="J36" i="14"/>
  <c r="M36" i="14" s="1"/>
  <c r="O36" i="14" s="1"/>
  <c r="O37" i="14" s="1"/>
  <c r="F36" i="14"/>
  <c r="F35" i="14"/>
  <c r="F34" i="14"/>
  <c r="F33" i="14"/>
  <c r="O16" i="14"/>
  <c r="J50" i="13"/>
  <c r="H50" i="13"/>
  <c r="L49" i="13"/>
  <c r="L55" i="13" s="1"/>
  <c r="J47" i="13"/>
  <c r="L47" i="13" s="1"/>
  <c r="H47" i="13"/>
  <c r="L38" i="13"/>
  <c r="J38" i="13"/>
  <c r="H38" i="13"/>
  <c r="J29" i="13"/>
  <c r="L29" i="13" s="1"/>
  <c r="H29" i="13"/>
  <c r="L53" i="13" l="1"/>
  <c r="F37" i="14"/>
  <c r="O61" i="14" s="1"/>
  <c r="L54" i="13"/>
  <c r="L56" i="13" s="1"/>
  <c r="H54" i="13"/>
  <c r="E23" i="2" l="1"/>
  <c r="K6" i="6" s="1"/>
  <c r="C8" i="2"/>
  <c r="H13" i="4"/>
  <c r="M27" i="5" s="1"/>
  <c r="Q27" i="5" s="1"/>
  <c r="K82" i="3"/>
  <c r="K10" i="3"/>
  <c r="K2" i="7"/>
  <c r="K40" i="7" s="1"/>
  <c r="M40" i="7" s="1"/>
  <c r="K38" i="7"/>
  <c r="K34" i="7"/>
  <c r="K32" i="7"/>
  <c r="K30" i="7"/>
  <c r="K28" i="7"/>
  <c r="K26" i="7"/>
  <c r="K24" i="7"/>
  <c r="K22" i="7"/>
  <c r="K20" i="7"/>
  <c r="K18" i="7"/>
  <c r="K16" i="7"/>
  <c r="K14" i="7"/>
  <c r="K12" i="7"/>
  <c r="K10" i="7"/>
  <c r="K8" i="7"/>
  <c r="K6" i="7"/>
  <c r="D40" i="7"/>
  <c r="D38" i="7"/>
  <c r="D36" i="7"/>
  <c r="D34" i="7"/>
  <c r="D32" i="7"/>
  <c r="D30" i="7"/>
  <c r="D28" i="7"/>
  <c r="D26" i="7"/>
  <c r="D24" i="7"/>
  <c r="D22" i="7"/>
  <c r="D20" i="7"/>
  <c r="D18" i="7"/>
  <c r="D16" i="7"/>
  <c r="D14" i="7"/>
  <c r="D12" i="7"/>
  <c r="D10" i="7"/>
  <c r="D8" i="7"/>
  <c r="D6" i="7"/>
  <c r="I18" i="12"/>
  <c r="I20" i="12" s="1"/>
  <c r="H42" i="2"/>
  <c r="M43" i="3" s="1"/>
  <c r="Q43" i="3" s="1"/>
  <c r="H19" i="4"/>
  <c r="M40" i="5" s="1"/>
  <c r="Q40" i="5" s="1"/>
  <c r="E15" i="4"/>
  <c r="E36" i="2" s="1"/>
  <c r="F31" i="2"/>
  <c r="H29" i="2"/>
  <c r="Q5" i="5"/>
  <c r="Q3" i="3"/>
  <c r="F15" i="4"/>
  <c r="F36" i="2" s="1"/>
  <c r="F20" i="4"/>
  <c r="F43" i="2" s="1"/>
  <c r="E20" i="4"/>
  <c r="E43" i="2" s="1"/>
  <c r="H47" i="2"/>
  <c r="H51" i="2"/>
  <c r="H55" i="2"/>
  <c r="C17" i="2"/>
  <c r="E2" i="2"/>
  <c r="E15" i="2"/>
  <c r="E14" i="2"/>
  <c r="E8" i="2"/>
  <c r="E3" i="2"/>
  <c r="C5" i="2"/>
  <c r="G17" i="2"/>
  <c r="C14" i="2"/>
  <c r="C6" i="2"/>
  <c r="F38" i="2"/>
  <c r="G15" i="4"/>
  <c r="G36" i="2" s="1"/>
  <c r="G20" i="4"/>
  <c r="G43" i="2" s="1"/>
  <c r="H43" i="2" s="1"/>
  <c r="F29" i="2"/>
  <c r="F37" i="2"/>
  <c r="F44" i="2"/>
  <c r="E44" i="2"/>
  <c r="E37" i="2"/>
  <c r="H26" i="4"/>
  <c r="M56" i="5" s="1"/>
  <c r="H27" i="4"/>
  <c r="I59" i="5" s="1"/>
  <c r="H23" i="4"/>
  <c r="M47" i="5" s="1"/>
  <c r="H24" i="4"/>
  <c r="M50" i="5" s="1"/>
  <c r="K56" i="5"/>
  <c r="K47" i="5"/>
  <c r="K50" i="5"/>
  <c r="K59" i="5"/>
  <c r="K2" i="5"/>
  <c r="D7" i="5"/>
  <c r="K3" i="5"/>
  <c r="B8" i="5"/>
  <c r="B9" i="5"/>
  <c r="O7" i="5"/>
  <c r="P10" i="5"/>
  <c r="C10" i="5"/>
  <c r="I27" i="5"/>
  <c r="B13" i="6"/>
  <c r="D13" i="6"/>
  <c r="I40" i="5"/>
  <c r="M59" i="5"/>
  <c r="I50" i="5"/>
  <c r="A9" i="1"/>
  <c r="A11" i="1" s="1"/>
  <c r="A13" i="1" s="1"/>
  <c r="A15" i="1" s="1"/>
  <c r="A17" i="1" s="1"/>
  <c r="A19" i="1" s="1"/>
  <c r="A21" i="1" s="1"/>
  <c r="A23" i="1" s="1"/>
  <c r="A25" i="1" s="1"/>
  <c r="A27" i="1" s="1"/>
  <c r="A29" i="1" s="1"/>
  <c r="A31" i="1" s="1"/>
  <c r="A33" i="1" s="1"/>
  <c r="A35" i="1" s="1"/>
  <c r="A37" i="1" s="1"/>
  <c r="A45" i="1"/>
  <c r="A47" i="1" s="1"/>
  <c r="A49" i="1" s="1"/>
  <c r="A51" i="1" s="1"/>
  <c r="A53" i="1" s="1"/>
  <c r="A55" i="1" s="1"/>
  <c r="A57" i="1" s="1"/>
  <c r="A59" i="1" s="1"/>
  <c r="A61" i="1" s="1"/>
  <c r="A63" i="1" s="1"/>
  <c r="A65" i="1" s="1"/>
  <c r="A86" i="1" s="1"/>
  <c r="E42" i="7"/>
  <c r="L5" i="7" s="1"/>
  <c r="L42" i="7" s="1"/>
  <c r="M6" i="7"/>
  <c r="M8" i="7"/>
  <c r="M10" i="7"/>
  <c r="M12" i="7"/>
  <c r="M14" i="7"/>
  <c r="M16" i="7"/>
  <c r="M18" i="7"/>
  <c r="M20" i="7"/>
  <c r="M22" i="7"/>
  <c r="M24" i="7"/>
  <c r="M26" i="7"/>
  <c r="M28" i="7"/>
  <c r="M30" i="7"/>
  <c r="M32" i="7"/>
  <c r="M34" i="7"/>
  <c r="M38" i="7"/>
  <c r="C42" i="7"/>
  <c r="J5" i="7"/>
  <c r="J42" i="7" s="1"/>
  <c r="F6" i="7"/>
  <c r="F8" i="7"/>
  <c r="F10" i="7"/>
  <c r="F12" i="7"/>
  <c r="F14" i="7"/>
  <c r="F16" i="7"/>
  <c r="F18" i="7"/>
  <c r="F20" i="7"/>
  <c r="F22" i="7"/>
  <c r="F24" i="7"/>
  <c r="F26" i="7"/>
  <c r="F28" i="7"/>
  <c r="F30" i="7"/>
  <c r="F32" i="7"/>
  <c r="F34" i="7"/>
  <c r="F36" i="7"/>
  <c r="F38" i="7"/>
  <c r="F40" i="7"/>
  <c r="H7" i="7"/>
  <c r="H8" i="7" s="1"/>
  <c r="H9" i="7" s="1"/>
  <c r="H10" i="7" s="1"/>
  <c r="H11" i="7"/>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H35" i="11"/>
  <c r="H36" i="11"/>
  <c r="H37" i="11"/>
  <c r="H38" i="11"/>
  <c r="H39" i="11"/>
  <c r="H40" i="11"/>
  <c r="H41" i="11"/>
  <c r="H42" i="11"/>
  <c r="H43" i="11"/>
  <c r="H44" i="11"/>
  <c r="H7" i="11"/>
  <c r="H17" i="11" s="1"/>
  <c r="H58" i="11" s="1"/>
  <c r="H8" i="11"/>
  <c r="H9" i="11"/>
  <c r="H10" i="11"/>
  <c r="H11" i="11"/>
  <c r="H12" i="11"/>
  <c r="H13" i="11"/>
  <c r="H14" i="11"/>
  <c r="H15" i="11"/>
  <c r="H16" i="11"/>
  <c r="H21" i="11"/>
  <c r="H22" i="11"/>
  <c r="H23" i="11"/>
  <c r="H24" i="11"/>
  <c r="H25" i="11"/>
  <c r="H26" i="11"/>
  <c r="H27" i="11"/>
  <c r="H28" i="11"/>
  <c r="H29" i="11"/>
  <c r="H30" i="11"/>
  <c r="H49" i="11"/>
  <c r="H56" i="11" s="1"/>
  <c r="H12" i="10"/>
  <c r="H13" i="10"/>
  <c r="H14" i="10"/>
  <c r="H15" i="10"/>
  <c r="H16" i="10"/>
  <c r="H17" i="10"/>
  <c r="H18" i="10"/>
  <c r="H19" i="10"/>
  <c r="H20" i="10"/>
  <c r="H21" i="10"/>
  <c r="H22" i="10"/>
  <c r="G81" i="3"/>
  <c r="H27" i="10"/>
  <c r="H38" i="10" s="1"/>
  <c r="H28" i="10"/>
  <c r="H29" i="10"/>
  <c r="H30" i="10"/>
  <c r="H31" i="10"/>
  <c r="H32" i="10"/>
  <c r="H33" i="10"/>
  <c r="H34" i="10"/>
  <c r="H35" i="10"/>
  <c r="H36" i="10"/>
  <c r="H37" i="10"/>
  <c r="Q81" i="3"/>
  <c r="Q82" i="3"/>
  <c r="H43" i="10"/>
  <c r="H44" i="10"/>
  <c r="H45" i="10"/>
  <c r="H46" i="10"/>
  <c r="H47" i="10"/>
  <c r="H48" i="10"/>
  <c r="H49" i="10"/>
  <c r="H50" i="10"/>
  <c r="H51" i="10"/>
  <c r="H52" i="10"/>
  <c r="H53" i="10"/>
  <c r="H54" i="10"/>
  <c r="H55" i="10"/>
  <c r="H56" i="10"/>
  <c r="H61" i="10"/>
  <c r="H62" i="10"/>
  <c r="H63" i="10"/>
  <c r="H64" i="10"/>
  <c r="H65" i="10"/>
  <c r="H66" i="10"/>
  <c r="H67" i="10"/>
  <c r="H68" i="10"/>
  <c r="H69" i="10"/>
  <c r="H70" i="10"/>
  <c r="H71" i="10"/>
  <c r="H72" i="10"/>
  <c r="H73" i="10"/>
  <c r="H74" i="10"/>
  <c r="H75" i="10"/>
  <c r="I43" i="3"/>
  <c r="K48" i="3"/>
  <c r="M53" i="3"/>
  <c r="K53" i="3"/>
  <c r="K56" i="3"/>
  <c r="M62" i="3"/>
  <c r="K62" i="3"/>
  <c r="K65" i="3"/>
  <c r="O70" i="3"/>
  <c r="K70" i="3"/>
  <c r="M70" i="3"/>
  <c r="K77" i="3"/>
  <c r="M77" i="3"/>
  <c r="I46" i="8"/>
  <c r="I57" i="8"/>
  <c r="I24" i="8"/>
  <c r="I25" i="8"/>
  <c r="I26" i="8"/>
  <c r="I27" i="8"/>
  <c r="I28" i="8"/>
  <c r="I29" i="8"/>
  <c r="I30" i="8"/>
  <c r="I31" i="8"/>
  <c r="I32" i="8"/>
  <c r="I33" i="8"/>
  <c r="I34" i="8"/>
  <c r="I43" i="9"/>
  <c r="I44" i="9"/>
  <c r="I45" i="9"/>
  <c r="I46" i="9"/>
  <c r="I47" i="9"/>
  <c r="I48" i="9"/>
  <c r="I49" i="9"/>
  <c r="I50" i="9"/>
  <c r="I51" i="9"/>
  <c r="I52" i="9"/>
  <c r="I53" i="9"/>
  <c r="I54" i="9"/>
  <c r="I55" i="9"/>
  <c r="I56" i="9"/>
  <c r="I32" i="9"/>
  <c r="I33" i="9"/>
  <c r="I34" i="9"/>
  <c r="I35" i="9"/>
  <c r="I36" i="9"/>
  <c r="I37" i="9"/>
  <c r="I38" i="9"/>
  <c r="I39" i="9"/>
  <c r="I19" i="9"/>
  <c r="I20" i="9"/>
  <c r="I21" i="9"/>
  <c r="I22" i="9"/>
  <c r="I23" i="9"/>
  <c r="I24" i="9"/>
  <c r="I25" i="9"/>
  <c r="I26" i="9"/>
  <c r="I27" i="9"/>
  <c r="I28" i="9"/>
  <c r="I8" i="9"/>
  <c r="I9" i="9"/>
  <c r="I10" i="9"/>
  <c r="I11" i="9"/>
  <c r="I12" i="9"/>
  <c r="I13" i="9"/>
  <c r="I14" i="9"/>
  <c r="I15" i="9"/>
  <c r="Q97" i="3"/>
  <c r="K1" i="3"/>
  <c r="K2" i="3"/>
  <c r="K9" i="3"/>
  <c r="O8" i="3"/>
  <c r="M8" i="3"/>
  <c r="O12" i="3"/>
  <c r="D11" i="3"/>
  <c r="D9" i="3"/>
  <c r="O9" i="3"/>
  <c r="D10" i="3"/>
  <c r="D12" i="3"/>
  <c r="D13" i="3"/>
  <c r="D14" i="3"/>
  <c r="O14" i="3"/>
  <c r="D15" i="3"/>
  <c r="O15" i="3"/>
  <c r="B5" i="3"/>
  <c r="B6" i="3"/>
  <c r="B7" i="3"/>
  <c r="B8" i="3"/>
  <c r="O13" i="3"/>
  <c r="C106" i="3"/>
  <c r="D1" i="4"/>
  <c r="A16" i="4"/>
  <c r="F6" i="4"/>
  <c r="E2" i="4"/>
  <c r="H4" i="4"/>
  <c r="G25" i="4"/>
  <c r="G28" i="4"/>
  <c r="A7" i="4"/>
  <c r="A8" i="4"/>
  <c r="I59" i="9" l="1"/>
  <c r="Q88" i="3" s="1"/>
  <c r="I60" i="8"/>
  <c r="Q87" i="3" s="1"/>
  <c r="H31" i="11"/>
  <c r="H57" i="10"/>
  <c r="H77" i="10" s="1"/>
  <c r="Q84" i="3" s="1"/>
  <c r="H45" i="11"/>
  <c r="G37" i="2"/>
  <c r="H36" i="2"/>
  <c r="H25" i="4"/>
  <c r="H32" i="2"/>
  <c r="H34" i="2"/>
  <c r="H28" i="4"/>
  <c r="G53" i="2" s="1"/>
  <c r="I5" i="6"/>
  <c r="I48" i="3"/>
  <c r="C23" i="2"/>
  <c r="I4" i="6"/>
  <c r="H11" i="4"/>
  <c r="M21" i="5" s="1"/>
  <c r="Q21" i="5" s="1"/>
  <c r="H59" i="11"/>
  <c r="Q89" i="3" s="1"/>
  <c r="Q91" i="3" s="1"/>
  <c r="A59" i="11"/>
  <c r="G44" i="2"/>
  <c r="K36" i="7"/>
  <c r="M36" i="7" s="1"/>
  <c r="H14" i="4"/>
  <c r="H12" i="4"/>
  <c r="H35" i="2"/>
  <c r="H33" i="2"/>
  <c r="H39" i="2"/>
  <c r="H41" i="2"/>
  <c r="H18" i="4"/>
  <c r="K41" i="7"/>
  <c r="M41" i="7" s="1"/>
  <c r="K39" i="7"/>
  <c r="M39" i="7" s="1"/>
  <c r="K37" i="7"/>
  <c r="M37" i="7" s="1"/>
  <c r="K35" i="7"/>
  <c r="M35" i="7" s="1"/>
  <c r="K33" i="7"/>
  <c r="M33" i="7" s="1"/>
  <c r="K31" i="7"/>
  <c r="M31" i="7" s="1"/>
  <c r="K29" i="7"/>
  <c r="M29" i="7" s="1"/>
  <c r="K27" i="7"/>
  <c r="M27" i="7" s="1"/>
  <c r="K25" i="7"/>
  <c r="M25" i="7" s="1"/>
  <c r="K23" i="7"/>
  <c r="M23" i="7" s="1"/>
  <c r="K21" i="7"/>
  <c r="M21" i="7" s="1"/>
  <c r="K19" i="7"/>
  <c r="M19" i="7" s="1"/>
  <c r="K17" i="7"/>
  <c r="M17" i="7" s="1"/>
  <c r="K15" i="7"/>
  <c r="M15" i="7" s="1"/>
  <c r="K13" i="7"/>
  <c r="M13" i="7" s="1"/>
  <c r="K11" i="7"/>
  <c r="M11" i="7" s="1"/>
  <c r="K9" i="7"/>
  <c r="M9" i="7" s="1"/>
  <c r="K7" i="7"/>
  <c r="M7" i="7" s="1"/>
  <c r="D41" i="7"/>
  <c r="F41" i="7" s="1"/>
  <c r="D39" i="7"/>
  <c r="F39" i="7" s="1"/>
  <c r="D37" i="7"/>
  <c r="F37" i="7" s="1"/>
  <c r="D35" i="7"/>
  <c r="F35" i="7" s="1"/>
  <c r="D33" i="7"/>
  <c r="F33" i="7" s="1"/>
  <c r="D31" i="7"/>
  <c r="F31" i="7" s="1"/>
  <c r="D29" i="7"/>
  <c r="F29" i="7" s="1"/>
  <c r="D27" i="7"/>
  <c r="F27" i="7" s="1"/>
  <c r="D25" i="7"/>
  <c r="F25" i="7" s="1"/>
  <c r="D23" i="7"/>
  <c r="F23" i="7" s="1"/>
  <c r="D21" i="7"/>
  <c r="F21" i="7" s="1"/>
  <c r="D19" i="7"/>
  <c r="F19" i="7" s="1"/>
  <c r="D17" i="7"/>
  <c r="F17" i="7" s="1"/>
  <c r="D15" i="7"/>
  <c r="F15" i="7" s="1"/>
  <c r="D13" i="7"/>
  <c r="F13" i="7" s="1"/>
  <c r="D11" i="7"/>
  <c r="F11" i="7" s="1"/>
  <c r="D9" i="7"/>
  <c r="F9" i="7" s="1"/>
  <c r="D7" i="7"/>
  <c r="F7" i="7" s="1"/>
  <c r="D5" i="7"/>
  <c r="M25" i="3"/>
  <c r="Q25" i="3" s="1"/>
  <c r="H52" i="2"/>
  <c r="M65" i="3" s="1"/>
  <c r="H48" i="2"/>
  <c r="M56" i="3" s="1"/>
  <c r="I6" i="6"/>
  <c r="K4" i="6"/>
  <c r="L4" i="6" s="1"/>
  <c r="K5" i="6"/>
  <c r="G49" i="2" l="1"/>
  <c r="G50" i="2" s="1"/>
  <c r="G16" i="4"/>
  <c r="I70" i="3"/>
  <c r="Q70" i="3" s="1"/>
  <c r="Q17" i="3"/>
  <c r="H37" i="2"/>
  <c r="M26" i="3" s="1"/>
  <c r="H49" i="2"/>
  <c r="H50" i="2" s="1"/>
  <c r="G54" i="2"/>
  <c r="H53" i="2"/>
  <c r="M31" i="3"/>
  <c r="Q31" i="3" s="1"/>
  <c r="I31" i="3"/>
  <c r="L5" i="6"/>
  <c r="I82" i="3"/>
  <c r="M82" i="3" s="1"/>
  <c r="I56" i="3"/>
  <c r="D42" i="7"/>
  <c r="K5" i="7" s="1"/>
  <c r="F5" i="7"/>
  <c r="F42" i="7" s="1"/>
  <c r="M37" i="5"/>
  <c r="Q37" i="5" s="1"/>
  <c r="H20" i="4"/>
  <c r="M34" i="3"/>
  <c r="Q34" i="3" s="1"/>
  <c r="I34" i="3"/>
  <c r="G34" i="3"/>
  <c r="M30" i="5"/>
  <c r="Q30" i="5" s="1"/>
  <c r="I30" i="5"/>
  <c r="G30" i="5"/>
  <c r="L6" i="6"/>
  <c r="K30" i="5" s="1"/>
  <c r="H54" i="2"/>
  <c r="I65" i="3"/>
  <c r="H44" i="2"/>
  <c r="M40" i="3"/>
  <c r="Q40" i="3" s="1"/>
  <c r="M28" i="3"/>
  <c r="I28" i="3"/>
  <c r="I24" i="5"/>
  <c r="M24" i="5"/>
  <c r="Q24" i="5" s="1"/>
  <c r="H15" i="4"/>
  <c r="Q16" i="3" l="1"/>
  <c r="M57" i="3" s="1"/>
  <c r="Q56" i="5"/>
  <c r="Q59" i="5"/>
  <c r="Q62" i="3"/>
  <c r="Q65" i="3"/>
  <c r="D18" i="2"/>
  <c r="G16" i="8"/>
  <c r="I16" i="8" s="1"/>
  <c r="G14" i="8"/>
  <c r="I14" i="8" s="1"/>
  <c r="G12" i="8"/>
  <c r="I12" i="8" s="1"/>
  <c r="G10" i="8"/>
  <c r="I10" i="8" s="1"/>
  <c r="G8" i="8"/>
  <c r="I8" i="8" s="1"/>
  <c r="G15" i="8"/>
  <c r="I15" i="8" s="1"/>
  <c r="G13" i="8"/>
  <c r="I13" i="8" s="1"/>
  <c r="G11" i="8"/>
  <c r="I11" i="8" s="1"/>
  <c r="G9" i="8"/>
  <c r="I9" i="8" s="1"/>
  <c r="G7" i="8"/>
  <c r="I7" i="8" s="1"/>
  <c r="M35" i="3"/>
  <c r="A38" i="2"/>
  <c r="G38" i="2"/>
  <c r="Q13" i="5"/>
  <c r="O48" i="3"/>
  <c r="Q48" i="3" s="1"/>
  <c r="M29" i="3"/>
  <c r="M32" i="3"/>
  <c r="M28" i="5"/>
  <c r="M31" i="5"/>
  <c r="M25" i="5"/>
  <c r="M22" i="5"/>
  <c r="M63" i="3"/>
  <c r="M66" i="3"/>
  <c r="M54" i="3"/>
  <c r="I77" i="3"/>
  <c r="M48" i="3"/>
  <c r="K28" i="3"/>
  <c r="K31" i="3"/>
  <c r="I81" i="3"/>
  <c r="K40" i="5"/>
  <c r="K34" i="3"/>
  <c r="K40" i="3"/>
  <c r="K27" i="5"/>
  <c r="K43" i="3"/>
  <c r="K25" i="3"/>
  <c r="K24" i="5"/>
  <c r="K37" i="5"/>
  <c r="K21" i="5"/>
  <c r="M38" i="5"/>
  <c r="M41" i="5"/>
  <c r="J16" i="3"/>
  <c r="M41" i="3"/>
  <c r="M44" i="3"/>
  <c r="M5" i="7"/>
  <c r="M42" i="7" s="1"/>
  <c r="K42" i="7"/>
  <c r="Q94" i="3" s="1"/>
  <c r="K19" i="3"/>
  <c r="Q12" i="5" l="1"/>
  <c r="M48" i="5" s="1"/>
  <c r="O19" i="3"/>
  <c r="I17" i="8"/>
  <c r="Q83" i="3" s="1"/>
  <c r="M19" i="3"/>
  <c r="Q19" i="3" s="1"/>
  <c r="M51" i="5"/>
  <c r="Q43" i="5"/>
  <c r="O15" i="5"/>
  <c r="M15" i="5"/>
  <c r="Q33" i="5"/>
  <c r="Q44" i="5" s="1"/>
  <c r="Q50" i="3" s="1"/>
  <c r="J12" i="5"/>
  <c r="M21" i="3"/>
  <c r="Q45" i="3"/>
  <c r="K21" i="3"/>
  <c r="Q21" i="3" s="1"/>
  <c r="O21" i="3"/>
  <c r="Q67" i="3"/>
  <c r="K15" i="5" l="1"/>
  <c r="O62" i="3"/>
  <c r="O65" i="3"/>
  <c r="O40" i="3"/>
  <c r="O43" i="3"/>
  <c r="Q15" i="5"/>
  <c r="O56" i="3"/>
  <c r="Q56" i="3" s="1"/>
  <c r="O25" i="3"/>
  <c r="O34" i="3"/>
  <c r="O53" i="3"/>
  <c r="Q53" i="3" s="1"/>
  <c r="Q58" i="3" s="1"/>
  <c r="Q22" i="3"/>
  <c r="O77" i="3" s="1"/>
  <c r="Q77" i="3" s="1"/>
  <c r="O31" i="3"/>
  <c r="O28" i="3"/>
  <c r="Q28" i="3" s="1"/>
  <c r="Q36" i="3" s="1"/>
  <c r="Q51" i="3" s="1"/>
  <c r="M57" i="5"/>
  <c r="M60" i="5"/>
  <c r="M17" i="5"/>
  <c r="K17" i="5"/>
  <c r="O17" i="5"/>
  <c r="Q17" i="5" l="1"/>
  <c r="K81" i="3"/>
  <c r="M81" i="3" s="1"/>
  <c r="H25" i="10" s="1"/>
  <c r="Q80" i="3"/>
  <c r="Q85" i="3" s="1"/>
  <c r="O47" i="5"/>
  <c r="Q47" i="5" s="1"/>
  <c r="O21" i="5"/>
  <c r="O27" i="5"/>
  <c r="O50" i="5"/>
  <c r="Q50" i="5" s="1"/>
  <c r="O24" i="5"/>
  <c r="O30" i="5"/>
  <c r="Q52" i="5" l="1"/>
  <c r="O59" i="5"/>
  <c r="O40" i="5"/>
  <c r="O56" i="5"/>
  <c r="Q62" i="5" s="1"/>
  <c r="O37" i="5"/>
  <c r="Q63" i="5" l="1"/>
  <c r="Q72" i="3" s="1"/>
  <c r="Q73" i="3" s="1"/>
  <c r="Q74" i="3" s="1"/>
  <c r="Q93" i="3" s="1"/>
  <c r="I98" i="3" l="1"/>
  <c r="Q95" i="3"/>
  <c r="M96" i="3" s="1"/>
  <c r="Q96" i="3" s="1"/>
  <c r="Q98" i="3" s="1"/>
  <c r="I95" i="3"/>
</calcChain>
</file>

<file path=xl/comments1.xml><?xml version="1.0" encoding="utf-8"?>
<comments xmlns="http://schemas.openxmlformats.org/spreadsheetml/2006/main">
  <authors>
    <author>charles beaurain</author>
    <author>Charles Beaurain</author>
    <author>Charles</author>
  </authors>
  <commentList>
    <comment ref="D14" authorId="0">
      <text>
        <r>
          <rPr>
            <b/>
            <sz val="10"/>
            <color indexed="81"/>
            <rFont val="Tahoma"/>
            <family val="2"/>
          </rPr>
          <t>charles beaurain:</t>
        </r>
        <r>
          <rPr>
            <sz val="10"/>
            <color indexed="81"/>
            <rFont val="Tahoma"/>
            <family val="2"/>
          </rPr>
          <t xml:space="preserve">
Type "None" if not registered otherwise insert the registration number.</t>
        </r>
      </text>
    </comment>
    <comment ref="E26" authorId="0">
      <text>
        <r>
          <rPr>
            <b/>
            <sz val="8"/>
            <color indexed="81"/>
            <rFont val="Tahoma"/>
            <family val="2"/>
          </rPr>
          <t>c</t>
        </r>
        <r>
          <rPr>
            <b/>
            <sz val="10"/>
            <color indexed="81"/>
            <rFont val="Tahoma"/>
            <family val="2"/>
          </rPr>
          <t>harles beaurain:</t>
        </r>
        <r>
          <rPr>
            <sz val="10"/>
            <color indexed="81"/>
            <rFont val="Tahoma"/>
            <family val="2"/>
          </rPr>
          <t xml:space="preserve">
Only ="Y" when specifically appointed as Principal agent.</t>
        </r>
        <r>
          <rPr>
            <sz val="8"/>
            <color indexed="81"/>
            <rFont val="Tahoma"/>
            <family val="2"/>
          </rPr>
          <t xml:space="preserve">
</t>
        </r>
      </text>
    </comment>
    <comment ref="E27" authorId="0">
      <text>
        <r>
          <rPr>
            <b/>
            <sz val="8"/>
            <color indexed="81"/>
            <rFont val="Tahoma"/>
            <family val="2"/>
          </rPr>
          <t>c</t>
        </r>
        <r>
          <rPr>
            <b/>
            <sz val="10"/>
            <color indexed="81"/>
            <rFont val="Tahoma"/>
            <family val="2"/>
          </rPr>
          <t>harles beaurain:</t>
        </r>
        <r>
          <rPr>
            <sz val="10"/>
            <color indexed="81"/>
            <rFont val="Tahoma"/>
            <family val="2"/>
          </rPr>
          <t xml:space="preserve">
Only ="Y" when specifically appointed as Principal agent.</t>
        </r>
        <r>
          <rPr>
            <sz val="8"/>
            <color indexed="81"/>
            <rFont val="Tahoma"/>
            <family val="2"/>
          </rPr>
          <t xml:space="preserve">
</t>
        </r>
      </text>
    </comment>
    <comment ref="E28" authorId="0">
      <text>
        <r>
          <rPr>
            <b/>
            <sz val="8"/>
            <color indexed="81"/>
            <rFont val="Tahoma"/>
            <family val="2"/>
          </rPr>
          <t>charles beaurain:</t>
        </r>
        <r>
          <rPr>
            <sz val="8"/>
            <color indexed="81"/>
            <rFont val="Tahoma"/>
            <family val="2"/>
          </rPr>
          <t xml:space="preserve">
</t>
        </r>
        <r>
          <rPr>
            <sz val="10"/>
            <color indexed="81"/>
            <rFont val="Tahoma"/>
            <family val="2"/>
          </rPr>
          <t>Only ="Y" when specifically appointed as Principal agent.</t>
        </r>
        <r>
          <rPr>
            <sz val="8"/>
            <color indexed="81"/>
            <rFont val="Tahoma"/>
            <family val="2"/>
          </rPr>
          <t xml:space="preserve">
</t>
        </r>
      </text>
    </comment>
    <comment ref="G29" authorId="1">
      <text>
        <r>
          <rPr>
            <b/>
            <sz val="8"/>
            <color indexed="81"/>
            <rFont val="Tahoma"/>
            <family val="2"/>
          </rPr>
          <t xml:space="preserve">Charles Beaurain
</t>
        </r>
        <r>
          <rPr>
            <sz val="10"/>
            <color indexed="81"/>
            <rFont val="Tahoma"/>
            <family val="2"/>
          </rPr>
          <t>TYPE IN APPROVED TOTAL ADDITIONAL FEE.</t>
        </r>
        <r>
          <rPr>
            <sz val="8"/>
            <color indexed="81"/>
            <rFont val="Tahoma"/>
            <family val="2"/>
          </rPr>
          <t xml:space="preserve">
</t>
        </r>
      </text>
    </comment>
    <comment ref="E39" authorId="2">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 ref="G55" authorId="2">
      <text>
        <r>
          <rPr>
            <b/>
            <sz val="12"/>
            <color indexed="81"/>
            <rFont val="Tahoma"/>
            <family val="2"/>
          </rPr>
          <t>Charles:</t>
        </r>
        <r>
          <rPr>
            <sz val="12"/>
            <color indexed="81"/>
            <rFont val="Tahoma"/>
            <family val="2"/>
          </rPr>
          <t xml:space="preserve">
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B13" authorId="0">
      <text>
        <r>
          <rPr>
            <b/>
            <sz val="8"/>
            <color indexed="81"/>
            <rFont val="Tahoma"/>
            <family val="2"/>
          </rPr>
          <t>PWH:</t>
        </r>
        <r>
          <rPr>
            <sz val="8"/>
            <color indexed="81"/>
            <rFont val="Tahoma"/>
            <family val="2"/>
          </rPr>
          <t xml:space="preserve">
Do not edit the black or red cells. They contain formulae</t>
        </r>
      </text>
    </comment>
    <comment ref="C13" authorId="0">
      <text>
        <r>
          <rPr>
            <b/>
            <sz val="8"/>
            <color indexed="81"/>
            <rFont val="Tahoma"/>
            <family val="2"/>
          </rPr>
          <t>PWH:</t>
        </r>
        <r>
          <rPr>
            <sz val="8"/>
            <color indexed="81"/>
            <rFont val="Tahoma"/>
            <family val="2"/>
          </rPr>
          <t xml:space="preserve">
Limits fees to zero if value is equal to or less than this amount</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<sst xmlns="http://schemas.openxmlformats.org/spreadsheetml/2006/main" count="880" uniqueCount="551">
  <si>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</si>
  <si>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</si>
  <si>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</si>
  <si>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</si>
  <si>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</si>
  <si>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</si>
  <si>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</si>
  <si>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</si>
  <si>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</si>
  <si>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</si>
  <si>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</si>
  <si>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</si>
  <si>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</si>
  <si>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</si>
  <si>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</si>
  <si>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</si>
  <si>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</si>
  <si>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</si>
  <si>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</si>
  <si>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</si>
  <si>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</si>
  <si>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</si>
  <si>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</si>
  <si>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</si>
  <si>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</si>
  <si>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</si>
  <si>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TOTAL FEES DUE</t>
  </si>
  <si>
    <t>NOTE:</t>
  </si>
  <si>
    <t>x</t>
  </si>
  <si>
    <t>CHECKED BY</t>
  </si>
  <si>
    <t>Designation</t>
  </si>
  <si>
    <t>DATE :</t>
  </si>
  <si>
    <t>Signed</t>
  </si>
  <si>
    <t>for</t>
  </si>
  <si>
    <t>PRINCIPAL AGENT (Y/N)</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</si>
  <si>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</si>
  <si>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</si>
  <si>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</si>
  <si>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</si>
  <si>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</si>
  <si>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</si>
  <si>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</si>
  <si>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</si>
  <si>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</si>
  <si>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</si>
  <si>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</si>
  <si>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</si>
  <si>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</si>
  <si>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</si>
  <si>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</si>
  <si>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</si>
  <si>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</si>
  <si>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</si>
  <si>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</si>
  <si>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</si>
  <si>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</si>
  <si>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</si>
  <si>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</si>
  <si>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</si>
  <si>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</si>
  <si>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</si>
  <si>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</si>
  <si>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</si>
  <si>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</si>
  <si>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</si>
  <si>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</si>
  <si>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</si>
  <si>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</si>
  <si>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</si>
  <si>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</si>
  <si>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</si>
  <si>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</si>
  <si>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</si>
  <si>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</si>
  <si>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</si>
  <si>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</si>
  <si>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</si>
  <si>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</si>
  <si>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</si>
  <si>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</si>
  <si>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</si>
  <si>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</si>
  <si>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</si>
  <si>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</si>
  <si>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</si>
  <si>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</si>
  <si>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</si>
  <si>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</si>
  <si>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</si>
  <si>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</si>
  <si>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</si>
  <si>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</si>
  <si>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</si>
  <si>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</si>
  <si>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</si>
  <si>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</si>
  <si>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</si>
  <si>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</si>
  <si>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</si>
  <si>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</si>
  <si>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</si>
  <si>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</si>
  <si>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</si>
  <si>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</si>
  <si>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</si>
  <si>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</si>
  <si>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</si>
  <si>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</si>
  <si>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</si>
  <si>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</si>
  <si>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</si>
  <si>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</si>
  <si>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</si>
  <si>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</si>
  <si>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</si>
  <si>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</si>
  <si>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</si>
  <si>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</si>
  <si>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</si>
  <si>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</si>
  <si>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</si>
  <si>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</si>
  <si>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</si>
  <si>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</si>
  <si>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</si>
  <si>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</si>
  <si>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</si>
  <si>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</si>
  <si>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</si>
  <si>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MAXIMUM FOR "AGENT OF THE CLIENT"</t>
  </si>
  <si>
    <t xml:space="preserve"> Report: Time Based fees </t>
  </si>
  <si>
    <t>MAXIMUM FEE TO DATE</t>
  </si>
  <si>
    <t>For DIRECTOR: Project Management</t>
  </si>
  <si>
    <t>TYPE OF PROJECT:</t>
  </si>
  <si>
    <t>TARIFF OF FEES TO APPLY</t>
  </si>
  <si>
    <t>2004 Scales</t>
  </si>
  <si>
    <t>TAX INVOICE</t>
  </si>
  <si>
    <r>
      <t>2. Time Based fees:</t>
    </r>
    <r>
      <rPr>
        <b/>
        <sz val="11"/>
        <color indexed="10"/>
        <rFont val="Arial"/>
        <family val="2"/>
      </rPr>
      <t xml:space="preserve"> AGENT OF THE CLIENT</t>
    </r>
  </si>
  <si>
    <t xml:space="preserve">           APPROVAL OBTAINED TO EXCEED 3% OF BASIC FEE</t>
  </si>
  <si>
    <t>ADDITIONAL FEE APPROVED FOR "AGENT OF THE CLIENT" SERVICES</t>
  </si>
  <si>
    <t>CIVIL AND STRUCTURAL ENGINEERING PROJECTS</t>
  </si>
  <si>
    <t>ADDITIONAL DESIGN FEE ON REINFORCED CONCRETE &amp; STRUCTURAL STEEL</t>
  </si>
  <si>
    <t>PAGE 2 OF INVOICE</t>
  </si>
  <si>
    <t>ADDITIONAL FEE FOR REINFORCED CONCRETE &amp; STRUCTURAL STEEL WORK</t>
  </si>
  <si>
    <r>
      <t xml:space="preserve">1. Time Based fees: </t>
    </r>
    <r>
      <rPr>
        <b/>
        <sz val="11"/>
        <color indexed="10"/>
        <rFont val="Arial"/>
        <family val="2"/>
      </rPr>
      <t>Report stage</t>
    </r>
    <r>
      <rPr>
        <b/>
        <sz val="11"/>
        <rFont val="Arial"/>
        <family val="2"/>
      </rPr>
      <t xml:space="preserve"> (Only if specifically appointed as such)</t>
    </r>
  </si>
  <si>
    <r>
      <t xml:space="preserve">3. Time Based fees: </t>
    </r>
    <r>
      <rPr>
        <b/>
        <sz val="11"/>
        <color indexed="10"/>
        <rFont val="Arial"/>
        <family val="2"/>
      </rPr>
      <t>Construction monitoring (only after written approval)</t>
    </r>
  </si>
  <si>
    <r>
      <t xml:space="preserve">4. Time Based fees: </t>
    </r>
    <r>
      <rPr>
        <b/>
        <sz val="11"/>
        <color indexed="10"/>
        <rFont val="Arial"/>
        <family val="2"/>
      </rPr>
      <t>Other</t>
    </r>
  </si>
  <si>
    <t>TRAVELLING &amp; SUBSISTENCE CHARGES</t>
  </si>
  <si>
    <t>1. Travelling Time</t>
  </si>
  <si>
    <t>Approved Hours</t>
  </si>
  <si>
    <r>
      <t xml:space="preserve">(A) ESTIMATED OR TENDER VALUES </t>
    </r>
    <r>
      <rPr>
        <b/>
        <sz val="10"/>
        <color indexed="10"/>
        <rFont val="Arial"/>
        <family val="2"/>
      </rPr>
      <t>(STAGES 1 -3)</t>
    </r>
  </si>
  <si>
    <r>
      <t xml:space="preserve">CONSTRUCTION AND COMPLETION STAGE (INTERIM PAYMENTS)                                                                                                   </t>
    </r>
    <r>
      <rPr>
        <b/>
        <i/>
        <sz val="12"/>
        <color indexed="53"/>
        <rFont val="Arial"/>
        <family val="2"/>
      </rPr>
      <t>ALL VALUES MUST INCLUDE RELEVANT PROPORTION OF P&amp;G AND CPA</t>
    </r>
  </si>
  <si>
    <t>DPW WCS NO:</t>
  </si>
  <si>
    <t>TOTAL VALUE OF ENGINEERING WORK :</t>
  </si>
  <si>
    <t>TOTAL VALUE OF WORKS :</t>
  </si>
  <si>
    <t>DATE OF INVOICE:</t>
  </si>
  <si>
    <t>DATE OF INVOICE</t>
  </si>
  <si>
    <t>ADDITIONAL FEE FOR REINFORCED CONCRETE &amp; STRUCTURAL STEEL WORK IN WATER AND WASTEWATER TREATMENT WORKS.</t>
  </si>
  <si>
    <t>WATER AND WASTE WATER TREATMENT WORKS</t>
  </si>
  <si>
    <t>INPUT VALUES FOR WATER AND WASTE WATER TREATMENT WORKS ONLY</t>
  </si>
  <si>
    <t>WCS NO:</t>
  </si>
  <si>
    <t>SUMMARY INVOICE</t>
  </si>
  <si>
    <t>TOTAL BASIC FEE</t>
  </si>
  <si>
    <t>STAGE</t>
  </si>
  <si>
    <t>MASS CONCRETE FOUNDATIONS, BRICKWORK AND CLADDING IN EXISTING FACILITIES AFFECTED BY 0.33 &amp; 1.25 FACTORS.</t>
  </si>
  <si>
    <t>VALUE FOR CALCULATION PURPOSES</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</si>
  <si>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</si>
  <si>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</si>
  <si>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r>
      <t xml:space="preserve">(C) VALUE OF COMPLETED WORK </t>
    </r>
    <r>
      <rPr>
        <b/>
        <sz val="10"/>
        <color indexed="10"/>
        <rFont val="Arial"/>
        <family val="2"/>
      </rPr>
      <t>(STAGE 4 &amp; 5)</t>
    </r>
  </si>
  <si>
    <t>TOTAL ADDITIONAL DESIGN FEE FOR WATER &amp; WASTE WATER TREATMENT WORKS</t>
  </si>
  <si>
    <t>TOTAL PERCENTAGE BASED PROFESSIONAL FEES DUE (a) + (b)</t>
  </si>
  <si>
    <t>SCALE_2004E1</t>
  </si>
  <si>
    <t>SCALE_2004E2</t>
  </si>
  <si>
    <t>BASIC FEE:-</t>
  </si>
  <si>
    <t>ENGINEERING PROJECT</t>
  </si>
  <si>
    <t>FEES (b) CONSTRUCTION AND COMPLETION STAGES</t>
  </si>
  <si>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</si>
  <si>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</si>
  <si>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</si>
  <si>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</si>
  <si>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</si>
  <si>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</si>
  <si>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</si>
  <si>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</si>
  <si>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</si>
  <si>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</si>
  <si>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</si>
  <si>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</si>
  <si>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</si>
  <si>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</si>
  <si>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</si>
  <si>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</si>
  <si>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</si>
  <si>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</si>
  <si>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</si>
  <si>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</si>
  <si>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</si>
  <si>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</si>
  <si>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</si>
  <si>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</si>
  <si>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</si>
  <si>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</si>
  <si>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</si>
  <si>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</si>
  <si>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r>
      <t xml:space="preserve">When typing </t>
    </r>
    <r>
      <rPr>
        <b/>
        <sz val="10"/>
        <rFont val="Arial"/>
        <family val="2"/>
      </rPr>
      <t>amounts</t>
    </r>
    <r>
      <rPr>
        <sz val="10"/>
        <rFont val="Arial"/>
        <family val="2"/>
      </rPr>
      <t xml:space="preserve"> only type the value. No "R" in front and no spaces between the numbers.</t>
    </r>
  </si>
  <si>
    <t>FEES CODE (YEAR)</t>
  </si>
  <si>
    <t>DISCIPLINE</t>
  </si>
  <si>
    <t>POSTAL ADDRESS:</t>
  </si>
  <si>
    <t>TELEPHONE &amp; FACSIMILE NUMBERS</t>
  </si>
  <si>
    <t>COMPANY REGISTRATION NUMBER:</t>
  </si>
  <si>
    <t>CONSULTANT'S INVOICE NUMBER:</t>
  </si>
  <si>
    <t>FACSIMILE NO:</t>
  </si>
  <si>
    <t>TARGETED PROCUREMENT (Only on Engineering project) (Y/N)</t>
  </si>
  <si>
    <t>AGENT OF THE CLIENT (OHSA) (Only on Engineering project) (Y/N)</t>
  </si>
  <si>
    <t>N</t>
  </si>
  <si>
    <t xml:space="preserve">PROJECT MANAGER: </t>
  </si>
  <si>
    <t>Tel</t>
  </si>
  <si>
    <t>DPW FILE NUMBER:</t>
  </si>
  <si>
    <t>DPW WCS NUMBER:</t>
  </si>
  <si>
    <t>Fax</t>
  </si>
  <si>
    <t>PROJECT MANAGER</t>
  </si>
  <si>
    <t>TELEPHONE NUMBER</t>
  </si>
  <si>
    <t>DEPARTMENTAL FILE NO:</t>
  </si>
  <si>
    <t>DPW DRAWING NUMBER</t>
  </si>
  <si>
    <r>
      <t xml:space="preserve">PRELIMINARY DESIGN, DESIGN &amp; TENDER AND WORKING DRAWING STAGES. </t>
    </r>
    <r>
      <rPr>
        <b/>
        <i/>
        <sz val="12"/>
        <color indexed="10"/>
        <rFont val="Arial"/>
        <family val="2"/>
      </rPr>
      <t>ALL VALUES MUST INCLUDE RELEVANT PROPORTION OF P&amp;G AND CPA DURING CONSTRUCTION STAGE.</t>
    </r>
  </si>
  <si>
    <t>SUB-TOTAL</t>
  </si>
  <si>
    <t>WCS NO</t>
  </si>
  <si>
    <t>ALTERATIONS TO EXISTING W&amp;WWTW FACILITIES ALSO AFFECTED BY 1.25 FACTOR.</t>
  </si>
  <si>
    <t>MASS CONCRETE FOUNDATIONS, BRICKWORK AND CLADDING IN W&amp;WWTW ALSO AFFECTED BY 0.33 FACTOR</t>
  </si>
  <si>
    <t>MASS CONCRETE FOUNDATIONS, BRICKWORK AND CLADDING IN EXISTING W&amp;WWTW FACILITIES ALSO AFFECTED BY BOTH 0.33 &amp; 1.25 FACTORS.</t>
  </si>
  <si>
    <t>ALTERATIONS TO EXISTING W&amp;WWTW FACILITIES ALSO  AFFECTED BY 1.25 FACTOR.</t>
  </si>
  <si>
    <t>BASIC FEE FOR WORK NOT AFFECTED BY ANY OTHER FACTORS.</t>
  </si>
  <si>
    <t>BASIC FEE FOR WORK NOT AFFECTED BY ANY FACTORS.</t>
  </si>
  <si>
    <r>
      <t xml:space="preserve">REPORT STAGE </t>
    </r>
    <r>
      <rPr>
        <b/>
        <sz val="10"/>
        <color indexed="10"/>
        <rFont val="Arial"/>
        <family val="2"/>
      </rPr>
      <t>(If appointed for this stage only)</t>
    </r>
  </si>
  <si>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</si>
  <si>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r>
      <t xml:space="preserve">The </t>
    </r>
    <r>
      <rPr>
        <b/>
        <sz val="10"/>
        <rFont val="Arial"/>
        <family val="2"/>
      </rPr>
      <t>dates</t>
    </r>
    <r>
      <rPr>
        <sz val="10"/>
        <rFont val="Arial"/>
        <family val="2"/>
      </rPr>
      <t xml:space="preserve"> must be typed in as follows: ddmmmyy i.e. "15aug05" </t>
    </r>
  </si>
  <si>
    <r>
      <t xml:space="preserve">CONSTRUCTION AND COMPLETION STAGES (INTERIM PAYMENTS). </t>
    </r>
    <r>
      <rPr>
        <b/>
        <i/>
        <sz val="12"/>
        <color indexed="10"/>
        <rFont val="Arial"/>
        <family val="2"/>
      </rPr>
      <t>ALL VALUES MUST INCLUDE RELEVANT PROPORTION OF P&amp;G AND CPA DURING CONSTRUCTION AND ARE ALL AFFECTED BY THE 1.25 ADDITIONAL FEE FACTOR.</t>
    </r>
  </si>
  <si>
    <t>TOTAL REINFORCED CONCRETE &amp; STRUCTURAL STEEL WORK  BY THE ENGINEER APPROPRIATE TO CLAUSE 3.2.1 (2)  OF THE GUIDELINE.</t>
  </si>
  <si>
    <t>TOTAL VALUE OF ALL WORK COMPLETED, APPROPRIATE TO CLAUSE 3.2.1.(1) OF THE GUIDELINE</t>
  </si>
  <si>
    <t>TOTAL VALUE OF ALL WORK BY THE ENGINEER APPROPRIATE TO CLAUSE 3.2.1.(1) OF THE GUIDELINE</t>
  </si>
  <si>
    <t>BASIC FEE (Clause 3.2.1 (1) of the Guideline)</t>
  </si>
  <si>
    <t>ADDITIONAL BASIC FEE FOR REINFORCED CONCRETE &amp; STRUCTURAL STEEL (Clause 3.2.1 (2) of the Guideline)</t>
  </si>
  <si>
    <t xml:space="preserve">ALTERATIONS TO EXISTING FACILITIES NOT AFFECTED BY ANY FACTOR OTHER THAN 1.25 </t>
  </si>
  <si>
    <t>MASS CONCRETE FOUNDATIONS, BRICKWORK AND CLADDING NOT AFFECTED BY ANY FACTOR OTHER THAN 0.33</t>
  </si>
  <si>
    <t>WORK NOT AFFECTED BY ANY FACTORS.</t>
  </si>
  <si>
    <t>FEES (e): EXPENSES AND COSTS (DISBURSEMENTS)</t>
  </si>
  <si>
    <t>TOTAL FEES (e) EXPENSES AND COSTS (DISBURSEMENTS)</t>
  </si>
  <si>
    <t>FEES (d ): TIME BASED</t>
  </si>
  <si>
    <t>TOTAL FEES (d) TIME BASED</t>
  </si>
  <si>
    <r>
      <t xml:space="preserve">PRELIMINARY DESIGN, DESIGN AND TENDER AND WORKING DRAWING STAGES.                                                           </t>
    </r>
    <r>
      <rPr>
        <b/>
        <i/>
        <sz val="12"/>
        <color indexed="53"/>
        <rFont val="Arial"/>
        <family val="2"/>
      </rPr>
      <t>ALL VALUES MUST INCLUDE RELEVANT PROPORTION OF P&amp;G AND CPA DURING CONSTRUCTION AND ARE ALL AFFECTED BY THE 1.25 ADDITIONAL FEE FACTOR.</t>
    </r>
  </si>
  <si>
    <t>TOTAL VALUE OF ALL WORK BY THE ENGINEER APPROPRIATE TO CLAUSE 3.2.1.(1) OF THE GUIDELINE. (Carried over to the Main Input sheet)</t>
  </si>
  <si>
    <t>TOTAL VALUE OF ALL WORK COMPLETED, APPROPRIATE TO CLAUSE 3.2.1.(1) OF THE GUIDELINE. (Carried over to the Main Input sheet)</t>
  </si>
  <si>
    <t xml:space="preserve">PERCENTAGE BASED FEE FOR WATER AND WASTE WATER TREATMENT WORKS </t>
  </si>
  <si>
    <t>ADDITIONAL CONSTRUCTION FEE FOR WATER &amp; WASTE WATER TREATMENT WORKS</t>
  </si>
  <si>
    <t xml:space="preserve">ALTERATIONS TO EXISTING FACILITIES NOT AFFECTED BY ANY OTHER FACTOR THAN 1.25 </t>
  </si>
  <si>
    <t xml:space="preserve">ADDITIONAL FEE FOR WATER AND WASTE WATER TREATMENT WORKS </t>
  </si>
  <si>
    <t>ADDITIONAL FEE FOR WATER AND WASTE WATER TREATMENT WORKS</t>
  </si>
  <si>
    <t>ADDITIONAL FEE FOR REINFORCED CONCRETE &amp; STRUCTURAL STEEL</t>
  </si>
  <si>
    <t xml:space="preserve">1. VALUE OF WORK NOT AFFECTED BY ANY FACTORS </t>
  </si>
  <si>
    <t>2. VALUE OF ALL ALTERATIONS TO EXISTING FACILITIES NOT AFFECTED BY ANY FACTOR OTHER THAN 1.25.</t>
  </si>
  <si>
    <t>3. VALUE OF MASS CONCRETE FOUNDATIONS, BRICKWORK AND CLADDING NOT AFFECTED BY ANY FACTOR OTHER THAN 0.33.</t>
  </si>
  <si>
    <t>4. VALUE OF MASS CONCRETE FOUNDATIONS, BRICKWORK AND CLADDING IN EXISTING FACILITIES AFFECTED BY 0.33 AND 1.25 FACTORS ONLY.</t>
  </si>
  <si>
    <t>1. VALUE OF REINFORCED CONCRETE &amp; STRUCTURAL STEEL WORK (RC &amp; SS WORK) NOT AFFECTED BY ANY FACTOR.</t>
  </si>
  <si>
    <t>2. VALUE OF ALL RC &amp; SS WORK IN ALTERATIONS TO EXISTING FACILITIES NOT AFFECTED BY ANY FACTOR OTHER THAN 1.25.</t>
  </si>
  <si>
    <t>1. VALUE OF WORK COMPLETED NOT AFFECTED BY ANY FACTORS</t>
  </si>
  <si>
    <t xml:space="preserve">2. VALUE OF ALL ALTERATIONS TO EXISTING FACILITIES COMPLETED, NOT AFFECTED BY ANY OTHER FACTOR THAN 1.25. </t>
  </si>
  <si>
    <t xml:space="preserve">2. VALUE OF REINFORCED CONCRETE &amp; STRUCTURAL STEEL TO EXISTING FACILITIES, COMPLETED AFFECTED BY THE 1.25 FACTOR. </t>
  </si>
  <si>
    <t>1. VALUE OF WATER &amp; WASTE WATER TREATMENT WORKS NOT AFFECTED BY OTHER FACTORS.</t>
  </si>
  <si>
    <t>1. VALUE OF REINFORCED CONCRETE &amp; STRUCTURAL STEEL WORK (RC &amp; SS WORK) NOT AFFECTED BY OTHER FACTORS.</t>
  </si>
  <si>
    <t>1. VALUE OF W &amp; WW T W COMPLETED NOT AFFECTED BY OTHER FACTORS</t>
  </si>
  <si>
    <t>ESTIMATES OR TENDER VALUES?</t>
  </si>
  <si>
    <t>CELL PHONE NUMBER</t>
  </si>
  <si>
    <t>CONSTRUCTION MONITORING ONLY</t>
  </si>
  <si>
    <t>1. VALUE OF REINFORCED CONCRETE &amp; STRUCTURAL STEEL COMPLETED NOT AFFECTED BY  ANY OTHER FACTORS</t>
  </si>
  <si>
    <t>FEES (c) TARGETED/PREFERENTIAL PROCUREMENT</t>
  </si>
  <si>
    <t>PRINCIPAL AGENT FEES</t>
  </si>
  <si>
    <t>VALUE OF REINFORCED CONCRETE &amp; STRUCTURAL STEEL WORK IN WATER &amp; WASTE WATER TREATMENT WORK AFFECTED BY THE 1.25 FACTOR. (Carried over from the WTW Input sheet)</t>
  </si>
  <si>
    <t>TOTAL REINFORCED CONCRETE &amp; STRUCTURAL STEEL WORK IN W&amp;WW T W BY THE ENGINEER APPROPRIATE TO CLAUSE 3.2.1 (2)  OF THE GUIDELINE.</t>
  </si>
  <si>
    <t>3. VALUE OF MASS CONCRETE FOUNDATIONS, BRICKWORK AND CLADDING IN W. &amp; WW. T. W ALSO  AFFECTED BY THE 0.33 FACTOR.</t>
  </si>
  <si>
    <t>2. VALUE OF ALL ALTERATIONS TO EXISTING W. &amp; WW. T. W  ALSO AFFECTED BY THE  1.25. FACTOR.</t>
  </si>
  <si>
    <t>4. VALUE OF MASS CONCRETE FOUNDATIONS, BRICKWORK AND CLADDING IN EXISTING W. &amp; WW. T. W  ALSO AFFECTED BY 0.33 AND 1.25 FACTORS.</t>
  </si>
  <si>
    <t>2. VALUE OF ALL RC &amp; SS WORK IN ALTERATIONS TO EXISTING W&amp;WW T W  ALSO AFFECTED BY THE 1.25 FACTOR.</t>
  </si>
  <si>
    <t>2. VALUE OF ALL ALTERATIONS TO EXISTING W &amp; WW T W  COMPLETED, ALSO AFFECTED BY THE 1.25 FACTOR.</t>
  </si>
  <si>
    <t>1. VALUE OF REINFORCED CONCRETE &amp; STRUCTURAL STEEL COMPLETED NOT AFFECTED BY OTHER FACTORS</t>
  </si>
  <si>
    <t>2. VALUE OF REINFORCED CONCRETE &amp; STRUCTURAL STEEL TO EXISTING FACILITIES  COMPLETED AFFECTED BY THE 1.25. FACTOR.</t>
  </si>
  <si>
    <t>TOTAL VALUE OF REINFORCED CONCRETE &amp; STRUCTURAL STEEL COMPLETED APPROPRIATE TO CLAUSE 3.2.1.(2) OF THE GUIDELINE. (Carried over to the Main Input sheet)</t>
  </si>
  <si>
    <t>VALUE OF WATER &amp; WASTEWATER TREATMENT WORK AFFECTED BY THE 1.25 FACTOR. (Carried over from the WTW Input sheet)</t>
  </si>
  <si>
    <t>VALUE OF REINFORCED CONCRETE &amp; STRUCTURAL STEEL WORK IN WATER &amp; WASTE WATER TREATMENT WORKS COMPLETED. (Carried over from the WTW Input sheet)</t>
  </si>
  <si>
    <t>TOTAL VALUE OF REINFORCED CONCRETE &amp; STRUCTURAL STEEL COMPLETED APPROPRIATE TO CLAUSE 3.2.1 (2) OF THE GUIDELINE.</t>
  </si>
  <si>
    <t>VALUE OF WATER &amp; WASTE WATER TREATMENT WORK COMPLETED. (carried over from the WTW Input sheet)</t>
  </si>
  <si>
    <r>
      <t xml:space="preserve">1. TOTAL COST OF THE WORKS COMPRISING THE PROJECT COMPLETED, DURING CONSTRUCTION &amp; COMPLETION STAGES. </t>
    </r>
    <r>
      <rPr>
        <b/>
        <sz val="10"/>
        <color indexed="10"/>
        <rFont val="Arial"/>
        <family val="2"/>
      </rPr>
      <t>(Only when the engineer is appointed as principal agent)</t>
    </r>
  </si>
  <si>
    <r>
      <t xml:space="preserve">1. TOTAL COST OF THE WORKS COMPRISING THE PROJECT, INCLUDING P&amp;G AND CPA. </t>
    </r>
    <r>
      <rPr>
        <b/>
        <sz val="10"/>
        <color indexed="10"/>
        <rFont val="Arial"/>
        <family val="2"/>
      </rPr>
      <t>(Only when the engineer is appointed as principal agent)</t>
    </r>
  </si>
  <si>
    <t>PAYMENT NO</t>
  </si>
  <si>
    <t>1</t>
  </si>
  <si>
    <t>CARRIED OVER</t>
  </si>
  <si>
    <t>38</t>
  </si>
  <si>
    <t>ATTACHED TO CLAIM NO</t>
  </si>
  <si>
    <t>TRAVELLING  TIME</t>
  </si>
  <si>
    <t>Travelling Time</t>
  </si>
  <si>
    <t xml:space="preserve">CONSTRUCTION MONITORING  &amp; OTHER </t>
  </si>
  <si>
    <t>Time Based fees: Other</t>
  </si>
  <si>
    <t>Construction monitoring &amp; Other TOTAL Excl VAT</t>
  </si>
  <si>
    <t>INPUT ALL INFORMATION FOR THE WHOLE PROJECT</t>
  </si>
  <si>
    <t>Vehicle</t>
  </si>
  <si>
    <t>From - To</t>
  </si>
  <si>
    <t>Total Distance</t>
  </si>
  <si>
    <t>Travelling Time Total Excl VAT</t>
  </si>
  <si>
    <t>Travelling &amp; Public Transport Total Excl VAT</t>
  </si>
  <si>
    <r>
      <t>Additional Construction Monitoring</t>
    </r>
    <r>
      <rPr>
        <sz val="10"/>
        <rFont val="Arial"/>
        <family val="2"/>
      </rPr>
      <t>: A separately motivated fee is mentioned but not determined. This can be a separately calculated fee with the calculations shown on the Time Base sheet</t>
    </r>
  </si>
  <si>
    <t>Typing Duplicating &amp; Printing TOTAL (Excl VAT)</t>
  </si>
  <si>
    <t>This workbook makes provision for 73 payments.  From experience this should be enough.  If not, the matter must be reported to the D/PM Support, who can take same up with the designer/compiler of the workbook.</t>
  </si>
  <si>
    <t>Site Staff &amp; Other Charges Total Excl VAT</t>
  </si>
  <si>
    <t>NOTE: ALL ITEMS MUST EXCLUDE VAT</t>
  </si>
  <si>
    <t>NOTE: ALL ITEMS MUST INCLUDE VAT</t>
  </si>
  <si>
    <t>Travelling expenses Total</t>
  </si>
  <si>
    <t>CIVIL &amp; STRUCTURAL ENGINEERING SERVICE</t>
  </si>
  <si>
    <t>ESTIMATES ONLY</t>
  </si>
  <si>
    <t>Hours claimed</t>
  </si>
  <si>
    <t>TOTAL VALUE OF REINFORCED CONCRETE &amp; STRUCTURAL STEEL:</t>
  </si>
  <si>
    <t>FEES (a) PRELIMINARY DESIGN, DESIGN &amp; TENDER AND WORKING DRAWING STAGES</t>
  </si>
  <si>
    <t>TOTAL FOR PRELIMINARY DESIGN, DESIGN &amp; TENDER AND WORKING DRAWING STAGES (a)</t>
  </si>
  <si>
    <t>TOTAL FOR CONSTRUCTION AND COMPLETION STAGES (b)</t>
  </si>
  <si>
    <t>PLUS NON TAXABLE EXPENSES</t>
  </si>
  <si>
    <t>TOTAL VALUE OF REINFORCED CONCRETE &amp; STRUCTURAL STEEL :</t>
  </si>
  <si>
    <t>BASIC FEE:</t>
  </si>
  <si>
    <t>TOTAL PERCENTAGE BASED FEES FOR PRELIMINARY DESIGN, DESIGN &amp; TENDER AND WORKING DRAWING STAGES FOR WATER AND WASTE WATER TREATMENT WORKS</t>
  </si>
  <si>
    <t>TOTAL PERCENTAGE BASED FEES FOR CONSTRUCTION AND COMPLETION STAGES FOR WATER AND WASTE WATER TREATMENT WORKS ONLY</t>
  </si>
  <si>
    <t>Other: Time Based fees Total Excl VAT</t>
  </si>
  <si>
    <t>Construction monitoring : Time Based fees Total Excl VAT</t>
  </si>
  <si>
    <t xml:space="preserve"> Agent of the client: Time Based fees Total Excl VAT</t>
  </si>
  <si>
    <t xml:space="preserve"> Report: Time Based fees Total Excl VAT</t>
  </si>
  <si>
    <t>Site Staff &amp; Other Charges Total Incl VAT</t>
  </si>
  <si>
    <t>Total Previous Payments  Received for this item</t>
  </si>
  <si>
    <t>Non-taxable Expenses Total for this invoice</t>
  </si>
  <si>
    <t>TOTAL AMOUNT PAID, (Incl VAT &amp; Non Taxable)</t>
  </si>
  <si>
    <t>TOTAL AMOUNT PAID, (Excl  VAT, Excl Non Taxable)</t>
  </si>
  <si>
    <t>TOTAL NON-TAXABLE AMOUNT PAID</t>
  </si>
  <si>
    <t>TOTAL AMOUNT PAID (Excl VAT)</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</si>
  <si>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</si>
  <si>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</si>
  <si>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</si>
  <si>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</si>
  <si>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</si>
  <si>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</si>
  <si>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</si>
  <si>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</si>
  <si>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</si>
  <si>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</si>
  <si>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</si>
  <si>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Stage 3</t>
  </si>
  <si>
    <t>Working drawings</t>
  </si>
  <si>
    <r>
      <t> </t>
    </r>
    <r>
      <rPr>
        <b/>
        <sz val="11"/>
        <rFont val="Arial"/>
        <family val="2"/>
      </rPr>
      <t>Structural:  Engineering projects:</t>
    </r>
  </si>
  <si>
    <t>%</t>
  </si>
  <si>
    <t>Construction</t>
  </si>
  <si>
    <r>
      <t xml:space="preserve">Completion of all </t>
    </r>
    <r>
      <rPr>
        <b/>
        <sz val="11"/>
        <rFont val="Arial"/>
        <family val="2"/>
      </rPr>
      <t xml:space="preserve">consulting engineering </t>
    </r>
    <r>
      <rPr>
        <sz val="11"/>
        <rFont val="Arial"/>
        <family val="2"/>
      </rPr>
      <t>services</t>
    </r>
  </si>
  <si>
    <t>Cell</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</si>
  <si>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</si>
  <si>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</si>
  <si>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</si>
  <si>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</si>
  <si>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</si>
  <si>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</si>
  <si>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</si>
  <si>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</si>
  <si>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</si>
  <si>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</si>
  <si>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</si>
  <si>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</si>
  <si>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</si>
  <si>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</si>
  <si>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</si>
  <si>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</si>
  <si>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</si>
  <si>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</si>
  <si>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</si>
  <si>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</si>
  <si>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</si>
  <si>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</si>
  <si>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</si>
  <si>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</si>
  <si>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</si>
  <si>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</si>
  <si>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</si>
  <si>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</si>
  <si>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</si>
  <si>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</si>
  <si>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</si>
  <si>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</si>
  <si>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</si>
  <si>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</si>
  <si>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</si>
  <si>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</si>
  <si>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</si>
  <si>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</si>
  <si>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</si>
  <si>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</si>
  <si>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</si>
  <si>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</si>
  <si>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</si>
  <si>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</si>
  <si>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</si>
  <si>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</si>
  <si>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</si>
  <si>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</si>
  <si>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</si>
  <si>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</si>
  <si>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</si>
  <si>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</si>
  <si>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</si>
  <si>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</si>
  <si>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</si>
  <si>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</si>
  <si>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</si>
  <si>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</si>
  <si>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</si>
  <si>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</si>
  <si>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</si>
  <si>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</si>
  <si>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</si>
  <si>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</si>
  <si>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</si>
  <si>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</si>
  <si>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</si>
  <si>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</si>
  <si>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</si>
  <si>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</si>
  <si>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</si>
  <si>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</si>
  <si>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</si>
  <si>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</si>
  <si>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</si>
  <si>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</si>
  <si>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</si>
  <si>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</si>
  <si>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</si>
  <si>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</si>
  <si>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</si>
  <si>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</si>
  <si>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</si>
  <si>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</si>
  <si>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</si>
  <si>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</si>
  <si>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</si>
  <si>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</si>
  <si>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</si>
  <si>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</si>
  <si>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</si>
  <si>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</si>
  <si>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</si>
  <si>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</si>
  <si>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</si>
  <si>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</si>
  <si>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</si>
  <si>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</si>
  <si>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</si>
  <si>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</si>
  <si>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</si>
  <si>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</si>
  <si>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</si>
  <si>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</si>
  <si>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</si>
  <si>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</si>
  <si>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</si>
  <si>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</si>
  <si>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</si>
  <si>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</si>
  <si>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</si>
  <si>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</si>
  <si>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</si>
  <si>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</si>
  <si>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</si>
  <si>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</si>
  <si>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</si>
  <si>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</si>
  <si>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</si>
  <si>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</si>
  <si>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</si>
  <si>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</si>
  <si>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</si>
  <si>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</si>
  <si>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</si>
  <si>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</si>
  <si>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</si>
  <si>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</si>
  <si>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</si>
  <si>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</si>
  <si>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</si>
  <si>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</si>
  <si>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</si>
  <si>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</si>
  <si>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</si>
  <si>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</si>
  <si>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</si>
  <si>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</si>
  <si>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</si>
  <si>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</si>
  <si>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</si>
  <si>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</si>
  <si>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</si>
  <si>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</si>
  <si>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</si>
  <si>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</si>
  <si>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</si>
  <si>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</si>
  <si>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</si>
  <si>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</si>
  <si>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</si>
  <si>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</si>
  <si>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</si>
  <si>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</si>
  <si>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</si>
  <si>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</si>
  <si>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</si>
  <si>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</si>
  <si>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</si>
  <si>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</si>
  <si>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</si>
  <si>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</si>
  <si>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</si>
  <si>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</si>
  <si>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</si>
  <si>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</si>
  <si>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</si>
  <si>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</si>
  <si>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</si>
  <si>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</si>
  <si>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</si>
  <si>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</si>
  <si>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</si>
  <si>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</si>
  <si>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</si>
  <si>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</si>
  <si>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</si>
  <si>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</si>
  <si>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</si>
  <si>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</si>
  <si>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</si>
  <si>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</si>
  <si>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</si>
  <si>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</si>
  <si>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</si>
  <si>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</si>
  <si>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</si>
  <si>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PLEASE READ THE NOTES (1st SHEET) BEFORE STARTING TO POPULATE THE SHEETS. COMPLETE ALL YELLOW CELLS!!!</t>
  </si>
  <si>
    <t>COMPLETION</t>
  </si>
  <si>
    <t>PREVIOUS CLAIMS</t>
  </si>
  <si>
    <t>CLAIM NO</t>
  </si>
  <si>
    <t>Toll Gates &amp;Parking</t>
  </si>
  <si>
    <t>3. Subsistence Charges [See your letter of appointment. Use either Table 4 or Table 5, not both]</t>
  </si>
  <si>
    <t>Revision 3.1  2012-10</t>
  </si>
  <si>
    <t>Portion claimed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</si>
</sst>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quot;R&quot;\ #,##0;[Red]&quot;R&quot;\ \-#,##0"/>
    <numFmt numFmtId="165" formatCode="&quot;R&quot;\ #,##0.00;&quot;R&quot;\ \-#,##0.00"/>
    <numFmt numFmtId="166" formatCode="_ &quot;R&quot;\ * #,##0.00_ ;_ &quot;R&quot;\ * \-#,##0.00_ ;_ &quot;R&quot;\ * &quot;-&quot;??_ ;_ @_ "/>
    <numFmt numFmtId="167" formatCode="&quot;R&quot;\ #,##0_);\(&quot;R&quot;\ #,##0\)"/>
    <numFmt numFmtId="168" formatCode="&quot;R&quot;\ #,##0.00_);\(&quot;R&quot;\ #,##0.00\)"/>
    <numFmt numFmtId="169" formatCode="#.00"/>
    <numFmt numFmtId="170" formatCode="#."/>
    <numFmt numFmtId="171" formatCode="m\o\n\th\ d\,\ yyyy"/>
    <numFmt numFmtId="172" formatCode="0.0%"/>
    <numFmt numFmtId="173" formatCode="&quot;R&quot;\ #,##0.00"/>
    <numFmt numFmtId="174" formatCode="[$-1C09]dd\ mmmm\ yyyy;@"/>
    <numFmt numFmtId="175" formatCode="&quot;R&quot;\ #,##0"/>
    <numFmt numFmtId="176" formatCode="&quot;R&quot;\ #,##0.000"/>
    <numFmt numFmtId="177" formatCode="General_)"/>
    <numFmt numFmtId="178" formatCode="dd\ mmmm\ yyyy"/>
    <numFmt numFmtId="179" formatCode="#,##0.0000000000"/>
    <numFmt numFmtId="180" formatCode="0.0"/>
    <numFmt numFmtId="181" formatCode="0.000"/>
    <numFmt numFmtId="182" formatCode="00"/>
    <numFmt numFmtId="183" formatCode="dd\-mmm\-yyyy"/>
    <numFmt numFmtId="184" formatCode="000000"/>
    <numFmt numFmtId="185" formatCode="[$R-1C09]\ #,##0.00"/>
  </numFmts>
  <fonts count="119"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sz val="11"/>
      <name val="Courier"/>
      <family val="3"/>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sz val="9"/>
      <name val="Arial"/>
      <family val="2"/>
    </font>
    <font>
      <b/>
      <sz val="11"/>
      <color indexed="10"/>
      <name val="Arial"/>
      <family val="2"/>
    </font>
    <font>
      <b/>
      <sz val="15"/>
      <name val="Arial"/>
      <family val="2"/>
    </font>
    <font>
      <sz val="10"/>
      <color indexed="10"/>
      <name val="Arial"/>
      <family val="2"/>
    </font>
    <font>
      <sz val="10"/>
      <color indexed="18"/>
      <name val="Arial"/>
      <family val="2"/>
    </font>
    <font>
      <b/>
      <sz val="12"/>
      <name val="Courier"/>
      <family val="3"/>
    </font>
    <font>
      <b/>
      <sz val="12"/>
      <color indexed="10"/>
      <name val="Arial"/>
      <family val="2"/>
    </font>
    <font>
      <b/>
      <u/>
      <sz val="14"/>
      <color indexed="10"/>
      <name val="Arial"/>
      <family val="2"/>
    </font>
    <font>
      <b/>
      <sz val="16"/>
      <color indexed="17"/>
      <name val="Arial"/>
      <family val="2"/>
    </font>
    <font>
      <b/>
      <i/>
      <sz val="12"/>
      <color indexed="10"/>
      <name val="Arial"/>
      <family val="2"/>
    </font>
    <font>
      <i/>
      <sz val="10"/>
      <name val="Arial"/>
      <family val="2"/>
    </font>
    <font>
      <b/>
      <i/>
      <sz val="10"/>
      <name val="Arial"/>
      <family val="2"/>
    </font>
    <font>
      <b/>
      <u/>
      <sz val="10"/>
      <color indexed="8"/>
      <name val="Arial"/>
      <family val="2"/>
    </font>
    <font>
      <b/>
      <i/>
      <sz val="14"/>
      <color indexed="8"/>
      <name val="Arial"/>
      <family val="2"/>
    </font>
    <font>
      <b/>
      <i/>
      <sz val="12"/>
      <name val="Arial"/>
      <family val="2"/>
    </font>
    <font>
      <b/>
      <i/>
      <sz val="12"/>
      <color indexed="53"/>
      <name val="Arial"/>
      <family val="2"/>
    </font>
    <font>
      <i/>
      <sz val="12"/>
      <name val="Arial"/>
      <family val="2"/>
    </font>
    <font>
      <b/>
      <i/>
      <sz val="12"/>
      <color indexed="8"/>
      <name val="Arial"/>
      <family val="2"/>
    </font>
    <font>
      <i/>
      <sz val="12"/>
      <color indexed="12"/>
      <name val="Arial"/>
      <family val="2"/>
    </font>
    <font>
      <b/>
      <i/>
      <sz val="12"/>
      <color indexed="12"/>
      <name val="Arial"/>
      <family val="2"/>
    </font>
    <font>
      <b/>
      <sz val="24"/>
      <color indexed="10"/>
      <name val="Arial"/>
      <family val="2"/>
    </font>
    <font>
      <b/>
      <sz val="14"/>
      <color indexed="12"/>
      <name val="Arial"/>
      <family val="2"/>
    </font>
    <font>
      <sz val="14"/>
      <name val="Courier"/>
      <family val="3"/>
    </font>
    <font>
      <b/>
      <sz val="18"/>
      <color indexed="10"/>
      <name val="Arial"/>
      <family val="2"/>
    </font>
    <font>
      <sz val="14"/>
      <name val="Arial"/>
      <family val="2"/>
    </font>
    <font>
      <b/>
      <i/>
      <sz val="10"/>
      <color indexed="12"/>
      <name val="Arial"/>
      <family val="2"/>
    </font>
    <font>
      <b/>
      <sz val="14"/>
      <name val="Arial"/>
      <family val="2"/>
    </font>
    <font>
      <b/>
      <sz val="12"/>
      <color indexed="8"/>
      <name val="Arial"/>
      <family val="2"/>
    </font>
    <font>
      <sz val="12"/>
      <color indexed="12"/>
      <name val="Arial"/>
      <family val="2"/>
    </font>
    <font>
      <b/>
      <i/>
      <sz val="14"/>
      <color indexed="12"/>
      <name val="Arial"/>
      <family val="2"/>
    </font>
    <font>
      <b/>
      <sz val="10"/>
      <color indexed="12"/>
      <name val="Arial"/>
      <family val="2"/>
    </font>
    <font>
      <b/>
      <sz val="16"/>
      <color indexed="12"/>
      <name val="Arial"/>
      <family val="2"/>
    </font>
    <font>
      <b/>
      <i/>
      <sz val="11"/>
      <color indexed="10"/>
      <name val="Arial"/>
      <family val="2"/>
    </font>
    <font>
      <b/>
      <u/>
      <sz val="14"/>
      <color indexed="12"/>
      <name val="Arial"/>
      <family val="2"/>
    </font>
    <font>
      <sz val="12"/>
      <color indexed="8"/>
      <name val="Arial"/>
      <family val="2"/>
    </font>
    <font>
      <b/>
      <sz val="12"/>
      <color indexed="12"/>
      <name val="Arial"/>
      <family val="2"/>
    </font>
    <font>
      <b/>
      <sz val="11"/>
      <color indexed="8"/>
      <name val="Arial"/>
      <family val="2"/>
    </font>
    <font>
      <b/>
      <u/>
      <sz val="14"/>
      <color indexed="17"/>
      <name val="Arial"/>
      <family val="2"/>
    </font>
    <font>
      <b/>
      <u/>
      <sz val="16"/>
      <color indexed="10"/>
      <name val="Arial"/>
      <family val="2"/>
    </font>
    <font>
      <i/>
      <sz val="12"/>
      <name val="Courier"/>
      <family val="3"/>
    </font>
    <font>
      <b/>
      <i/>
      <sz val="11"/>
      <name val="Arial"/>
      <family val="2"/>
    </font>
    <font>
      <b/>
      <u/>
      <sz val="12"/>
      <color indexed="61"/>
      <name val="Arial"/>
      <family val="2"/>
    </font>
    <font>
      <b/>
      <sz val="12"/>
      <color indexed="61"/>
      <name val="Arial"/>
      <family val="2"/>
    </font>
    <font>
      <sz val="12"/>
      <color indexed="61"/>
      <name val="Arial"/>
      <family val="2"/>
    </font>
    <font>
      <b/>
      <sz val="11"/>
      <color indexed="12"/>
      <name val="Arial"/>
      <family val="2"/>
    </font>
    <font>
      <b/>
      <u/>
      <sz val="11"/>
      <name val="Arial"/>
      <family val="2"/>
    </font>
    <font>
      <b/>
      <sz val="10"/>
      <color indexed="81"/>
      <name val="Tahoma"/>
      <family val="2"/>
    </font>
    <font>
      <sz val="10"/>
      <color indexed="81"/>
      <name val="Tahoma"/>
      <family val="2"/>
    </font>
    <font>
      <i/>
      <u/>
      <sz val="12"/>
      <name val="Arial"/>
      <family val="2"/>
    </font>
    <font>
      <u/>
      <sz val="11"/>
      <name val="Arial"/>
      <family val="2"/>
    </font>
    <font>
      <b/>
      <sz val="22"/>
      <color indexed="10"/>
      <name val="Arial"/>
      <family val="2"/>
    </font>
    <font>
      <i/>
      <sz val="14"/>
      <name val="Arial"/>
      <family val="2"/>
    </font>
    <font>
      <i/>
      <sz val="11"/>
      <name val="Arial"/>
      <family val="2"/>
    </font>
    <font>
      <sz val="18"/>
      <color indexed="10"/>
      <name val="Arial"/>
      <family val="2"/>
    </font>
    <font>
      <b/>
      <sz val="14"/>
      <color indexed="17"/>
      <name val="Arial"/>
      <family val="2"/>
    </font>
    <font>
      <sz val="14"/>
      <color indexed="17"/>
      <name val="Arial"/>
      <family val="2"/>
    </font>
    <font>
      <sz val="16"/>
      <name val="Arial"/>
      <family val="2"/>
    </font>
    <font>
      <sz val="22"/>
      <name val="Arial"/>
      <family val="2"/>
    </font>
    <font>
      <sz val="16"/>
      <name val="Courier"/>
      <family val="3"/>
    </font>
    <font>
      <u/>
      <sz val="16"/>
      <name val="Arial"/>
      <family val="2"/>
    </font>
    <font>
      <b/>
      <sz val="18"/>
      <color indexed="12"/>
      <name val="Arial"/>
      <family val="2"/>
    </font>
    <font>
      <b/>
      <sz val="14"/>
      <color indexed="10"/>
      <name val="Arial"/>
      <family val="2"/>
    </font>
    <font>
      <sz val="9"/>
      <name val="Arial"/>
      <family val="2"/>
    </font>
    <font>
      <sz val="12"/>
      <name val="Courier"/>
      <family val="3"/>
    </font>
    <font>
      <b/>
      <i/>
      <sz val="11"/>
      <color indexed="12"/>
      <name val="Arial"/>
      <family val="2"/>
    </font>
    <font>
      <b/>
      <i/>
      <sz val="11"/>
      <color indexed="12"/>
      <name val="Courier"/>
      <family val="3"/>
    </font>
    <font>
      <b/>
      <i/>
      <sz val="12"/>
      <name val="Courier"/>
      <family val="3"/>
    </font>
    <font>
      <b/>
      <u/>
      <sz val="12"/>
      <name val="Arial"/>
      <family val="2"/>
    </font>
    <font>
      <b/>
      <u/>
      <sz val="12"/>
      <color indexed="10"/>
      <name val="Arial"/>
      <family val="2"/>
    </font>
    <font>
      <b/>
      <sz val="18"/>
      <name val="Arial"/>
      <family val="2"/>
    </font>
    <font>
      <b/>
      <sz val="14"/>
      <color indexed="10"/>
      <name val="Courier"/>
      <family val="3"/>
    </font>
    <font>
      <sz val="8"/>
      <name val="Courier"/>
      <family val="3"/>
    </font>
    <font>
      <sz val="8"/>
      <color indexed="10"/>
      <name val="Tahoma"/>
      <family val="2"/>
    </font>
    <font>
      <b/>
      <sz val="22"/>
      <color indexed="57"/>
      <name val="Arial"/>
      <family val="2"/>
    </font>
    <font>
      <b/>
      <sz val="12"/>
      <color indexed="57"/>
      <name val="Courier"/>
      <family val="3"/>
    </font>
    <font>
      <b/>
      <sz val="11"/>
      <color indexed="10"/>
      <name val="Arial Narrow"/>
      <family val="2"/>
    </font>
    <font>
      <sz val="12"/>
      <color indexed="10"/>
      <name val="Courier"/>
      <family val="3"/>
    </font>
    <font>
      <u/>
      <sz val="12"/>
      <color rgb="FFFF0000"/>
      <name val="Arial"/>
      <family val="2"/>
    </font>
    <font>
      <u/>
      <sz val="12"/>
      <name val="Arial"/>
      <family val="2"/>
    </font>
    <font>
      <b/>
      <sz val="9"/>
      <name val="Arial"/>
      <family val="2"/>
    </font>
    <font>
      <b/>
      <u/>
      <sz val="14"/>
      <name val="Arial"/>
      <family val="2"/>
    </font>
    <font>
      <b/>
      <sz val="10"/>
      <name val="Courier"/>
      <family val="3"/>
    </font>
    <font>
      <b/>
      <i/>
      <sz val="10"/>
      <color rgb="FFFF0000"/>
      <name val="Arial"/>
      <family val="2"/>
    </font>
    <font>
      <sz val="12"/>
      <name val="Courier"/>
      <family val="3"/>
    </font>
    <font>
      <u/>
      <sz val="10"/>
      <name val="Arial"/>
      <family val="2"/>
    </font>
    <font>
      <b/>
      <sz val="11"/>
      <color rgb="FF1F497D"/>
      <name val="Arial"/>
      <family val="2"/>
    </font>
    <font>
      <sz val="10"/>
      <name val="Courier"/>
      <family val="3"/>
    </font>
    <font>
      <sz val="11"/>
      <color rgb="FF1F497D"/>
      <name val="Arial"/>
      <family val="2"/>
    </font>
    <font>
      <sz val="8"/>
      <name val="Arial"/>
      <family val="2"/>
    </font>
    <font>
      <b/>
      <sz val="12"/>
      <color indexed="81"/>
      <name val="Tahoma"/>
      <family val="2"/>
    </font>
    <font>
      <sz val="12"/>
      <color indexed="81"/>
      <name val="Tahoma"/>
      <family val="2"/>
    </font>
  </fonts>
  <fills count="1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3"/>
        <bgColor indexed="9"/>
      </patternFill>
    </fill>
    <fill>
      <patternFill patternType="lightHorizontal">
        <fgColor indexed="9"/>
      </patternFill>
    </fill>
    <fill>
      <patternFill patternType="solid">
        <fgColor indexed="13"/>
        <bgColor indexed="64"/>
      </patternFill>
    </fill>
    <fill>
      <patternFill patternType="solid">
        <fgColor indexed="52"/>
        <bgColor indexed="64"/>
      </patternFill>
    </fill>
    <fill>
      <patternFill patternType="lightTrellis"/>
    </fill>
    <fill>
      <patternFill patternType="solid">
        <fgColor indexed="22"/>
        <bgColor indexed="64"/>
      </patternFill>
    </fill>
    <fill>
      <patternFill patternType="solid">
        <fgColor indexed="49"/>
        <bgColor indexed="64"/>
      </patternFill>
    </fill>
    <fill>
      <patternFill patternType="solid">
        <fgColor indexed="51"/>
        <bgColor indexed="64"/>
      </patternFill>
    </fill>
    <fill>
      <patternFill patternType="solid">
        <fgColor indexed="41"/>
        <bgColor indexed="64"/>
      </patternFill>
    </fill>
    <fill>
      <patternFill patternType="solid">
        <fgColor indexed="47"/>
        <bgColor indexed="64"/>
      </patternFill>
    </fill>
    <fill>
      <patternFill patternType="solid">
        <fgColor indexed="19"/>
        <bgColor indexed="64"/>
      </patternFill>
    </fill>
    <fill>
      <patternFill patternType="solid">
        <fgColor theme="0" tint="-4.9989318521683403E-2"/>
        <bgColor indexed="64"/>
      </patternFill>
    </fill>
  </fills>
  <borders count="196">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style="thin">
        <color indexed="64"/>
      </left>
      <right style="double">
        <color indexed="64"/>
      </right>
      <top style="double">
        <color indexed="64"/>
      </top>
      <bottom style="medium">
        <color indexed="64"/>
      </bottom>
      <diagonal/>
    </border>
    <border>
      <left/>
      <right/>
      <top/>
      <bottom style="double">
        <color indexed="64"/>
      </bottom>
      <diagonal/>
    </border>
    <border>
      <left/>
      <right style="double">
        <color indexed="64"/>
      </right>
      <top/>
      <bottom/>
      <diagonal/>
    </border>
    <border>
      <left style="thin">
        <color indexed="64"/>
      </left>
      <right style="thin">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style="thin">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thin">
        <color indexed="64"/>
      </bottom>
      <diagonal/>
    </border>
    <border>
      <left/>
      <right/>
      <top style="medium">
        <color indexed="64"/>
      </top>
      <bottom style="double">
        <color indexed="64"/>
      </bottom>
      <diagonal/>
    </border>
    <border>
      <left style="thin">
        <color indexed="64"/>
      </left>
      <right/>
      <top/>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style="thin">
        <color indexed="64"/>
      </bottom>
      <diagonal/>
    </border>
    <border>
      <left/>
      <right style="double">
        <color indexed="64"/>
      </right>
      <top style="double">
        <color indexed="64"/>
      </top>
      <bottom/>
      <diagonal/>
    </border>
    <border>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double">
        <color indexed="64"/>
      </right>
      <top style="medium">
        <color indexed="64"/>
      </top>
      <bottom style="double">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bottom style="thin">
        <color indexed="64"/>
      </bottom>
      <diagonal/>
    </border>
    <border>
      <left style="thin">
        <color indexed="64"/>
      </left>
      <right style="double">
        <color indexed="64"/>
      </right>
      <top/>
      <bottom style="medium">
        <color indexed="64"/>
      </bottom>
      <diagonal/>
    </border>
    <border>
      <left/>
      <right style="thin">
        <color indexed="64"/>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double">
        <color indexed="64"/>
      </top>
      <bottom/>
      <diagonal/>
    </border>
    <border>
      <left/>
      <right style="double">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double">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right style="double">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dotted">
        <color indexed="64"/>
      </top>
      <bottom/>
      <diagonal/>
    </border>
    <border>
      <left style="double">
        <color indexed="64"/>
      </left>
      <right/>
      <top style="medium">
        <color indexed="64"/>
      </top>
      <bottom/>
      <diagonal/>
    </border>
    <border>
      <left/>
      <right/>
      <top style="medium">
        <color indexed="64"/>
      </top>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hair">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bottom style="hair">
        <color indexed="64"/>
      </bottom>
      <diagonal/>
    </border>
    <border>
      <left style="thin">
        <color indexed="64"/>
      </left>
      <right style="double">
        <color indexed="64"/>
      </right>
      <top style="double">
        <color indexed="64"/>
      </top>
      <bottom/>
      <diagonal/>
    </border>
    <border>
      <left style="thin">
        <color indexed="64"/>
      </left>
      <right style="thin">
        <color indexed="64"/>
      </right>
      <top style="hair">
        <color indexed="64"/>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style="double">
        <color indexed="64"/>
      </right>
      <top style="thin">
        <color indexed="64"/>
      </top>
      <bottom style="medium">
        <color indexed="64"/>
      </bottom>
      <diagonal/>
    </border>
    <border>
      <left style="thin">
        <color indexed="64"/>
      </left>
      <right style="double">
        <color indexed="64"/>
      </right>
      <top/>
      <bottom style="hair">
        <color indexed="64"/>
      </bottom>
      <diagonal/>
    </border>
    <border>
      <left/>
      <right style="double">
        <color indexed="64"/>
      </right>
      <top style="medium">
        <color indexed="64"/>
      </top>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bottom style="dotted">
        <color indexed="64"/>
      </bottom>
      <diagonal/>
    </border>
    <border>
      <left/>
      <right style="double">
        <color indexed="64"/>
      </right>
      <top/>
      <bottom style="dotted">
        <color indexed="64"/>
      </bottom>
      <diagonal/>
    </border>
    <border>
      <left/>
      <right style="thin">
        <color indexed="64"/>
      </right>
      <top style="dotted">
        <color indexed="64"/>
      </top>
      <bottom style="dotted">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double">
        <color indexed="64"/>
      </top>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diagonal/>
    </border>
    <border>
      <left style="double">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7">
    <xf numFmtId="0" fontId="0" fillId="0" borderId="0"/>
    <xf numFmtId="166" fontId="1" fillId="0" borderId="0" applyFont="0" applyFill="0" applyBorder="0" applyAlignment="0" applyProtection="0"/>
    <xf numFmtId="171"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9" fontId="2" fillId="0" borderId="0">
      <protection locked="0"/>
    </xf>
    <xf numFmtId="170" fontId="3" fillId="0" borderId="0">
      <protection locked="0"/>
    </xf>
    <xf numFmtId="170" fontId="3" fillId="0" borderId="0">
      <protection locked="0"/>
    </xf>
    <xf numFmtId="0" fontId="28" fillId="0" borderId="0"/>
    <xf numFmtId="0" fontId="14" fillId="0" borderId="0"/>
    <xf numFmtId="9" fontId="1" fillId="0" borderId="0" applyFont="0" applyFill="0" applyBorder="0" applyAlignment="0" applyProtection="0"/>
    <xf numFmtId="170" fontId="2" fillId="0" borderId="1">
      <protection locked="0"/>
    </xf>
  </cellStyleXfs>
  <cellXfs count="1558">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0" fillId="0" borderId="0" xfId="0" applyBorder="1" applyAlignment="1"/>
    <xf numFmtId="0" fontId="18" fillId="0" borderId="0" xfId="0" applyFont="1"/>
    <xf numFmtId="3" fontId="34" fillId="0" borderId="0" xfId="14" applyNumberFormat="1" applyFont="1" applyBorder="1" applyProtection="1"/>
    <xf numFmtId="3" fontId="5" fillId="0" borderId="4" xfId="14" applyNumberFormat="1" applyFont="1" applyBorder="1" applyProtection="1"/>
    <xf numFmtId="3" fontId="31" fillId="0" borderId="5" xfId="14" applyNumberFormat="1" applyFont="1" applyBorder="1" applyProtection="1"/>
    <xf numFmtId="3" fontId="31" fillId="0" borderId="4" xfId="14" applyNumberFormat="1" applyFont="1" applyBorder="1" applyProtection="1"/>
    <xf numFmtId="0" fontId="4" fillId="0" borderId="3" xfId="0" applyFont="1" applyFill="1" applyBorder="1" applyAlignment="1" applyProtection="1">
      <alignment horizontal="left" vertical="center" wrapText="1"/>
    </xf>
    <xf numFmtId="9" fontId="6" fillId="0" borderId="3" xfId="0" applyNumberFormat="1" applyFont="1" applyFill="1" applyBorder="1" applyAlignment="1" applyProtection="1">
      <alignment vertical="center" wrapText="1"/>
    </xf>
    <xf numFmtId="0" fontId="20" fillId="2" borderId="6" xfId="0" applyFont="1" applyFill="1" applyBorder="1" applyAlignment="1" applyProtection="1">
      <alignment horizontal="center" vertical="center"/>
      <protection locked="0"/>
    </xf>
    <xf numFmtId="0" fontId="0" fillId="0" borderId="0" xfId="0" applyAlignment="1">
      <alignment horizontal="left" vertical="center"/>
    </xf>
    <xf numFmtId="0" fontId="7" fillId="0" borderId="0" xfId="0" applyFont="1" applyBorder="1" applyAlignment="1">
      <alignment horizontal="left" vertical="center"/>
    </xf>
    <xf numFmtId="177" fontId="7" fillId="0" borderId="0" xfId="13" applyNumberFormat="1" applyFont="1" applyBorder="1" applyAlignment="1" applyProtection="1">
      <alignment horizontal="right" vertical="center"/>
      <protection hidden="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pplyProtection="1">
      <alignment horizontal="right" vertical="center"/>
    </xf>
    <xf numFmtId="9" fontId="5" fillId="0" borderId="3" xfId="0" applyNumberFormat="1" applyFont="1" applyFill="1" applyBorder="1" applyAlignment="1" applyProtection="1">
      <alignment horizontal="lef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7" xfId="0" applyFont="1" applyFill="1" applyBorder="1" applyAlignment="1" applyProtection="1">
      <alignment horizontal="lef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0" fillId="0" borderId="0" xfId="0" applyFont="1" applyBorder="1" applyAlignment="1"/>
    <xf numFmtId="0" fontId="54" fillId="0" borderId="0" xfId="0" applyFont="1" applyBorder="1" applyAlignment="1">
      <alignment vertical="center" wrapText="1"/>
    </xf>
    <xf numFmtId="0" fontId="7" fillId="3" borderId="9" xfId="0" applyFont="1" applyFill="1" applyBorder="1" applyAlignment="1" applyProtection="1">
      <alignment horizontal="center" vertical="center" wrapText="1"/>
    </xf>
    <xf numFmtId="0" fontId="0" fillId="0" borderId="0" xfId="0" applyAlignment="1">
      <alignment horizontal="right" vertical="center"/>
    </xf>
    <xf numFmtId="0" fontId="61"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18" fillId="0" borderId="3" xfId="0" applyFont="1" applyBorder="1" applyAlignment="1" applyProtection="1">
      <alignment vertical="center"/>
    </xf>
    <xf numFmtId="0" fontId="18" fillId="0" borderId="0" xfId="0" applyFont="1" applyBorder="1" applyAlignment="1" applyProtection="1">
      <alignment vertical="center"/>
    </xf>
    <xf numFmtId="0" fontId="18" fillId="0" borderId="10"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49" fontId="17" fillId="2" borderId="6"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vertical="center"/>
    </xf>
    <xf numFmtId="0" fontId="49" fillId="0" borderId="0" xfId="0" applyFont="1" applyBorder="1" applyAlignment="1" applyProtection="1">
      <alignment vertical="center"/>
    </xf>
    <xf numFmtId="0" fontId="4" fillId="0" borderId="3" xfId="0" applyFont="1" applyBorder="1" applyAlignment="1" applyProtection="1">
      <alignment vertical="center"/>
    </xf>
    <xf numFmtId="0" fontId="18" fillId="0" borderId="11" xfId="0" applyFont="1" applyBorder="1" applyAlignment="1" applyProtection="1">
      <alignment vertical="center"/>
    </xf>
    <xf numFmtId="0" fontId="7" fillId="0" borderId="0" xfId="0" applyFont="1" applyBorder="1" applyAlignment="1" applyProtection="1">
      <alignment vertical="center"/>
    </xf>
    <xf numFmtId="15" fontId="20" fillId="2" borderId="6"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horizontal="right" vertical="center"/>
    </xf>
    <xf numFmtId="173" fontId="4" fillId="0" borderId="0" xfId="0" applyNumberFormat="1" applyFont="1" applyFill="1" applyBorder="1" applyAlignment="1" applyProtection="1">
      <alignment vertical="center"/>
    </xf>
    <xf numFmtId="0" fontId="60" fillId="0" borderId="10" xfId="0" applyFont="1" applyFill="1" applyBorder="1" applyAlignment="1" applyProtection="1">
      <alignment horizontal="right" vertical="center"/>
    </xf>
    <xf numFmtId="173" fontId="15" fillId="2" borderId="12" xfId="0" applyNumberFormat="1" applyFont="1" applyFill="1" applyBorder="1" applyAlignment="1" applyProtection="1">
      <alignment vertical="center"/>
      <protection locked="0"/>
    </xf>
    <xf numFmtId="0" fontId="4" fillId="0" borderId="8" xfId="0" applyFont="1" applyBorder="1" applyAlignment="1" applyProtection="1">
      <alignment vertical="center"/>
    </xf>
    <xf numFmtId="0" fontId="15" fillId="0" borderId="0" xfId="0" applyFont="1" applyBorder="1" applyAlignment="1" applyProtection="1">
      <alignment vertical="center"/>
    </xf>
    <xf numFmtId="0" fontId="56" fillId="0" borderId="0" xfId="0" applyFont="1" applyBorder="1" applyAlignment="1" applyProtection="1">
      <alignment vertical="center"/>
    </xf>
    <xf numFmtId="0" fontId="20" fillId="0" borderId="3" xfId="0" applyFont="1" applyBorder="1" applyAlignment="1" applyProtection="1">
      <alignment vertical="center"/>
    </xf>
    <xf numFmtId="49" fontId="18" fillId="0" borderId="0" xfId="0" applyNumberFormat="1" applyFont="1" applyBorder="1" applyAlignment="1" applyProtection="1">
      <alignment vertical="center"/>
    </xf>
    <xf numFmtId="0" fontId="20" fillId="0" borderId="13" xfId="0" applyFont="1" applyBorder="1" applyAlignment="1" applyProtection="1">
      <alignment vertical="center"/>
    </xf>
    <xf numFmtId="0" fontId="44" fillId="0" borderId="10" xfId="0" applyFont="1" applyBorder="1" applyAlignment="1" applyProtection="1">
      <alignment vertical="center"/>
    </xf>
    <xf numFmtId="0" fontId="18" fillId="0" borderId="14" xfId="0" applyFont="1" applyBorder="1" applyAlignment="1" applyProtection="1">
      <alignment vertical="center"/>
    </xf>
    <xf numFmtId="0" fontId="20" fillId="0" borderId="0" xfId="0" applyFont="1" applyBorder="1" applyAlignment="1" applyProtection="1">
      <alignment vertical="center"/>
    </xf>
    <xf numFmtId="0" fontId="44" fillId="0" borderId="0" xfId="0" applyFont="1" applyBorder="1" applyAlignment="1" applyProtection="1">
      <alignment vertical="center"/>
    </xf>
    <xf numFmtId="0" fontId="44" fillId="0" borderId="0" xfId="0" applyFont="1" applyBorder="1" applyAlignment="1" applyProtection="1">
      <alignment horizontal="left" vertical="center"/>
    </xf>
    <xf numFmtId="0" fontId="44" fillId="0" borderId="11" xfId="0" applyFont="1" applyBorder="1" applyAlignment="1" applyProtection="1">
      <alignment vertical="center"/>
    </xf>
    <xf numFmtId="0" fontId="44" fillId="0" borderId="0" xfId="0" applyFont="1" applyFill="1" applyBorder="1" applyAlignment="1" applyProtection="1">
      <alignment horizontal="left" vertical="center"/>
    </xf>
    <xf numFmtId="0" fontId="20" fillId="0" borderId="10" xfId="0" applyFont="1" applyFill="1" applyBorder="1" applyAlignment="1" applyProtection="1">
      <alignment horizontal="left" vertical="center"/>
    </xf>
    <xf numFmtId="0" fontId="17" fillId="0" borderId="10" xfId="0" applyFont="1" applyBorder="1" applyAlignment="1" applyProtection="1">
      <alignment vertical="center"/>
    </xf>
    <xf numFmtId="0" fontId="44" fillId="0" borderId="10" xfId="0" applyFont="1" applyBorder="1" applyAlignment="1" applyProtection="1">
      <alignment horizontal="left" vertical="center"/>
    </xf>
    <xf numFmtId="0" fontId="18" fillId="0" borderId="15" xfId="0" applyFont="1" applyBorder="1" applyAlignment="1" applyProtection="1">
      <alignment vertical="center"/>
    </xf>
    <xf numFmtId="175" fontId="20" fillId="0" borderId="16" xfId="0" applyNumberFormat="1" applyFont="1" applyBorder="1" applyAlignment="1" applyProtection="1">
      <alignment vertical="center"/>
    </xf>
    <xf numFmtId="0" fontId="61" fillId="0" borderId="17"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3" fontId="52"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3" fontId="4" fillId="0" borderId="0" xfId="0" applyNumberFormat="1" applyFont="1" applyFill="1" applyBorder="1" applyAlignment="1" applyProtection="1">
      <alignment horizontal="center" vertical="center"/>
    </xf>
    <xf numFmtId="175" fontId="4" fillId="0" borderId="0" xfId="0"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9" fontId="4" fillId="0" borderId="3"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3" fontId="4" fillId="0" borderId="0" xfId="0" applyNumberFormat="1" applyFont="1" applyBorder="1" applyAlignment="1" applyProtection="1">
      <alignment vertical="center"/>
    </xf>
    <xf numFmtId="173" fontId="52" fillId="0" borderId="0" xfId="0" applyNumberFormat="1" applyFont="1" applyFill="1" applyBorder="1" applyAlignment="1" applyProtection="1">
      <alignment vertical="center"/>
    </xf>
    <xf numFmtId="175"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0" fontId="5" fillId="0" borderId="0" xfId="0" applyFont="1" applyFill="1" applyBorder="1" applyAlignment="1" applyProtection="1">
      <alignment horizontal="center" vertical="center"/>
    </xf>
    <xf numFmtId="173" fontId="52" fillId="0" borderId="0" xfId="0" applyNumberFormat="1" applyFont="1" applyFill="1" applyBorder="1" applyAlignment="1" applyProtection="1">
      <alignment horizontal="center" vertical="center"/>
    </xf>
    <xf numFmtId="10" fontId="7" fillId="0" borderId="0" xfId="15" applyNumberFormat="1" applyFont="1" applyFill="1" applyBorder="1" applyAlignment="1" applyProtection="1">
      <alignment vertical="center"/>
    </xf>
    <xf numFmtId="9" fontId="4" fillId="0" borderId="13" xfId="0" applyNumberFormat="1" applyFont="1" applyFill="1" applyBorder="1" applyAlignment="1" applyProtection="1">
      <alignment vertical="center"/>
    </xf>
    <xf numFmtId="0" fontId="4" fillId="0" borderId="10" xfId="0" applyFont="1" applyBorder="1" applyAlignment="1" applyProtection="1">
      <alignment vertical="center"/>
    </xf>
    <xf numFmtId="0" fontId="4" fillId="0" borderId="10" xfId="0" applyFont="1" applyFill="1" applyBorder="1" applyAlignment="1" applyProtection="1">
      <alignment vertical="center"/>
    </xf>
    <xf numFmtId="0" fontId="4" fillId="0" borderId="10" xfId="0" applyFont="1" applyBorder="1" applyAlignment="1" applyProtection="1">
      <alignment horizontal="center" vertical="center"/>
    </xf>
    <xf numFmtId="173" fontId="4" fillId="0" borderId="10" xfId="0" applyNumberFormat="1" applyFont="1" applyBorder="1" applyAlignment="1" applyProtection="1">
      <alignment vertical="center"/>
    </xf>
    <xf numFmtId="173" fontId="4" fillId="0" borderId="10" xfId="0" applyNumberFormat="1" applyFont="1" applyFill="1" applyBorder="1" applyAlignment="1" applyProtection="1">
      <alignment vertical="center"/>
    </xf>
    <xf numFmtId="175" fontId="4" fillId="0" borderId="10" xfId="15" applyNumberFormat="1" applyFont="1" applyFill="1" applyBorder="1" applyAlignment="1" applyProtection="1">
      <alignment vertical="center"/>
    </xf>
    <xf numFmtId="173" fontId="4" fillId="0" borderId="10" xfId="0" applyNumberFormat="1" applyFont="1" applyFill="1" applyBorder="1" applyAlignment="1" applyProtection="1">
      <alignment horizontal="center" vertical="center"/>
    </xf>
    <xf numFmtId="173" fontId="4" fillId="0" borderId="8"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9" fontId="5" fillId="0" borderId="3"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9" fontId="5" fillId="0" borderId="0" xfId="15"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0" fontId="5" fillId="0" borderId="3" xfId="0" applyFont="1" applyFill="1" applyBorder="1" applyAlignment="1" applyProtection="1">
      <alignment vertical="center"/>
    </xf>
    <xf numFmtId="173" fontId="5" fillId="0" borderId="0" xfId="1" applyNumberFormat="1" applyFont="1" applyFill="1" applyBorder="1" applyAlignment="1" applyProtection="1">
      <alignment vertical="center"/>
    </xf>
    <xf numFmtId="2" fontId="4" fillId="0" borderId="0" xfId="0" applyNumberFormat="1" applyFont="1" applyBorder="1" applyAlignment="1" applyProtection="1">
      <alignment vertical="center"/>
    </xf>
    <xf numFmtId="2" fontId="5" fillId="0" borderId="8" xfId="0" applyNumberFormat="1" applyFont="1" applyFill="1" applyBorder="1" applyAlignment="1" applyProtection="1">
      <alignment vertical="center"/>
    </xf>
    <xf numFmtId="0" fontId="5" fillId="0" borderId="8" xfId="0" applyFont="1" applyFill="1" applyBorder="1" applyAlignment="1" applyProtection="1">
      <alignment horizontal="center" vertical="center"/>
    </xf>
    <xf numFmtId="9" fontId="5" fillId="0" borderId="8" xfId="15" applyFont="1" applyFill="1" applyBorder="1" applyAlignment="1" applyProtection="1">
      <alignment vertical="center"/>
    </xf>
    <xf numFmtId="173" fontId="5" fillId="0" borderId="8" xfId="0" applyNumberFormat="1" applyFont="1" applyFill="1" applyBorder="1" applyAlignment="1" applyProtection="1">
      <alignment vertical="center"/>
    </xf>
    <xf numFmtId="173" fontId="5" fillId="0" borderId="8" xfId="0" applyNumberFormat="1" applyFont="1" applyFill="1" applyBorder="1" applyAlignment="1" applyProtection="1">
      <alignment horizontal="center" vertical="center"/>
    </xf>
    <xf numFmtId="173" fontId="4" fillId="0" borderId="0" xfId="0" applyNumberFormat="1" applyFont="1" applyBorder="1" applyAlignment="1">
      <alignment vertical="center"/>
    </xf>
    <xf numFmtId="0" fontId="5" fillId="0" borderId="10" xfId="0" applyFont="1" applyFill="1" applyBorder="1" applyAlignment="1" applyProtection="1">
      <alignment vertical="center"/>
    </xf>
    <xf numFmtId="9" fontId="4" fillId="0" borderId="0" xfId="15" applyFont="1" applyBorder="1" applyAlignment="1" applyProtection="1">
      <alignment vertical="center"/>
    </xf>
    <xf numFmtId="0" fontId="5" fillId="0" borderId="8" xfId="0" applyFont="1" applyFill="1" applyBorder="1" applyAlignment="1" applyProtection="1">
      <alignment vertical="center"/>
    </xf>
    <xf numFmtId="0" fontId="4" fillId="0" borderId="13" xfId="0" applyFont="1" applyBorder="1" applyAlignment="1" applyProtection="1">
      <alignment vertical="center"/>
    </xf>
    <xf numFmtId="172" fontId="5" fillId="0" borderId="0" xfId="0" applyNumberFormat="1" applyFont="1" applyFill="1" applyBorder="1" applyAlignment="1" applyProtection="1">
      <alignment vertical="center"/>
    </xf>
    <xf numFmtId="173" fontId="4" fillId="0" borderId="0" xfId="15" applyNumberFormat="1" applyFont="1" applyFill="1" applyBorder="1" applyAlignment="1" applyProtection="1">
      <alignment vertical="center"/>
    </xf>
    <xf numFmtId="173" fontId="4" fillId="0" borderId="8" xfId="0" applyNumberFormat="1" applyFont="1" applyBorder="1" applyAlignment="1" applyProtection="1">
      <alignment vertical="center"/>
    </xf>
    <xf numFmtId="9" fontId="5" fillId="0" borderId="7" xfId="0" applyNumberFormat="1" applyFont="1" applyFill="1" applyBorder="1" applyAlignment="1" applyProtection="1">
      <alignment vertical="center"/>
    </xf>
    <xf numFmtId="0" fontId="5" fillId="0" borderId="19" xfId="0" applyFont="1" applyFill="1" applyBorder="1" applyAlignment="1" applyProtection="1">
      <alignment vertical="center"/>
    </xf>
    <xf numFmtId="0" fontId="4" fillId="0" borderId="20" xfId="0" applyFont="1" applyFill="1" applyBorder="1" applyAlignment="1" applyProtection="1">
      <alignment horizontal="left" vertical="center"/>
    </xf>
    <xf numFmtId="0" fontId="5" fillId="0" borderId="13" xfId="0" applyFont="1" applyFill="1" applyBorder="1" applyAlignment="1" applyProtection="1">
      <alignment vertical="center"/>
    </xf>
    <xf numFmtId="0" fontId="63" fillId="0" borderId="10" xfId="0" applyFont="1" applyBorder="1" applyAlignment="1" applyProtection="1">
      <alignment vertical="center"/>
    </xf>
    <xf numFmtId="0" fontId="4" fillId="0" borderId="10" xfId="0" applyFont="1" applyFill="1" applyBorder="1" applyAlignment="1" applyProtection="1">
      <alignment horizontal="left" vertical="center"/>
    </xf>
    <xf numFmtId="0" fontId="55" fillId="0" borderId="21" xfId="0" applyFont="1" applyFill="1" applyBorder="1" applyAlignment="1" applyProtection="1">
      <alignment horizontal="left" vertical="center"/>
    </xf>
    <xf numFmtId="0" fontId="5" fillId="0" borderId="22" xfId="0" applyFont="1" applyFill="1" applyBorder="1" applyAlignment="1" applyProtection="1">
      <alignment vertical="center"/>
    </xf>
    <xf numFmtId="0" fontId="5" fillId="0" borderId="2" xfId="0" applyFont="1" applyFill="1" applyBorder="1" applyAlignment="1" applyProtection="1">
      <alignment vertical="center"/>
    </xf>
    <xf numFmtId="168" fontId="5" fillId="0" borderId="11"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8" fontId="5" fillId="0" borderId="0" xfId="0" applyNumberFormat="1" applyFont="1" applyFill="1" applyBorder="1" applyAlignment="1" applyProtection="1">
      <alignment horizontal="center" vertical="center"/>
    </xf>
    <xf numFmtId="167"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3" fontId="6" fillId="0" borderId="0" xfId="0" applyNumberFormat="1" applyFont="1" applyFill="1" applyBorder="1" applyAlignment="1" applyProtection="1">
      <alignment vertical="center"/>
    </xf>
    <xf numFmtId="0" fontId="6" fillId="0" borderId="3" xfId="0" applyFont="1" applyFill="1" applyBorder="1" applyAlignment="1" applyProtection="1">
      <alignment vertical="center"/>
    </xf>
    <xf numFmtId="168" fontId="5" fillId="0" borderId="0" xfId="0" applyNumberFormat="1" applyFont="1" applyFill="1" applyBorder="1" applyAlignment="1" applyProtection="1">
      <alignment vertical="center"/>
    </xf>
    <xf numFmtId="0" fontId="4" fillId="0" borderId="10" xfId="0" applyFont="1" applyBorder="1" applyAlignment="1" applyProtection="1">
      <alignment horizontal="left" vertical="center"/>
    </xf>
    <xf numFmtId="0" fontId="7" fillId="0" borderId="10" xfId="0" applyFont="1" applyBorder="1" applyAlignment="1" applyProtection="1">
      <alignment horizontal="left" vertical="center"/>
    </xf>
    <xf numFmtId="0" fontId="6" fillId="0" borderId="10" xfId="0" applyFont="1" applyFill="1" applyBorder="1" applyAlignment="1" applyProtection="1">
      <alignment vertical="center"/>
    </xf>
    <xf numFmtId="167" fontId="5" fillId="0" borderId="0" xfId="0" applyNumberFormat="1" applyFont="1" applyFill="1" applyBorder="1" applyAlignment="1" applyProtection="1">
      <alignment vertical="center"/>
    </xf>
    <xf numFmtId="0" fontId="5" fillId="0" borderId="17" xfId="0" applyFont="1" applyFill="1" applyBorder="1" applyAlignment="1" applyProtection="1">
      <alignment vertical="center"/>
    </xf>
    <xf numFmtId="0" fontId="5" fillId="0" borderId="0" xfId="0" applyFont="1" applyFill="1" applyBorder="1" applyAlignment="1" applyProtection="1">
      <alignment horizontal="left" vertical="center"/>
    </xf>
    <xf numFmtId="168" fontId="5" fillId="0" borderId="2"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0" fontId="4" fillId="0" borderId="23" xfId="0" applyFont="1" applyBorder="1" applyAlignment="1" applyProtection="1">
      <alignment vertical="center"/>
    </xf>
    <xf numFmtId="0" fontId="5" fillId="0" borderId="23" xfId="0" applyFont="1" applyFill="1" applyBorder="1" applyAlignment="1" applyProtection="1">
      <alignment horizontal="left" vertical="center"/>
    </xf>
    <xf numFmtId="0" fontId="5" fillId="0" borderId="1" xfId="0" applyFont="1" applyFill="1" applyBorder="1" applyAlignment="1" applyProtection="1">
      <alignment vertical="center"/>
    </xf>
    <xf numFmtId="0" fontId="52" fillId="0" borderId="0" xfId="0" applyFont="1" applyBorder="1" applyAlignment="1" applyProtection="1">
      <alignment vertical="center"/>
    </xf>
    <xf numFmtId="0" fontId="59" fillId="0" borderId="3" xfId="0" applyFont="1" applyBorder="1" applyAlignment="1">
      <alignment vertical="center"/>
    </xf>
    <xf numFmtId="0" fontId="54" fillId="0" borderId="0" xfId="0" applyFont="1" applyBorder="1" applyAlignment="1">
      <alignment horizontal="right" vertical="center"/>
    </xf>
    <xf numFmtId="0" fontId="66" fillId="0" borderId="0" xfId="0" applyFont="1" applyBorder="1" applyAlignment="1" applyProtection="1">
      <alignment vertical="center"/>
    </xf>
    <xf numFmtId="49" fontId="4" fillId="0" borderId="10" xfId="0" applyNumberFormat="1" applyFont="1" applyBorder="1" applyAlignment="1" applyProtection="1">
      <alignment vertical="center"/>
    </xf>
    <xf numFmtId="0" fontId="4" fillId="0" borderId="11" xfId="0" applyFont="1" applyBorder="1" applyAlignment="1" applyProtection="1">
      <alignment vertical="center"/>
    </xf>
    <xf numFmtId="0" fontId="7" fillId="0" borderId="3" xfId="0" applyFont="1" applyBorder="1" applyAlignment="1" applyProtection="1">
      <alignment vertical="center"/>
    </xf>
    <xf numFmtId="49" fontId="4" fillId="0" borderId="0" xfId="0" applyNumberFormat="1" applyFont="1" applyBorder="1" applyAlignment="1" applyProtection="1">
      <alignment vertical="center"/>
    </xf>
    <xf numFmtId="0" fontId="4" fillId="0" borderId="14" xfId="0" applyFont="1" applyBorder="1" applyAlignment="1" applyProtection="1">
      <alignment vertical="center"/>
    </xf>
    <xf numFmtId="0" fontId="4" fillId="0" borderId="0" xfId="0" applyFont="1" applyBorder="1" applyAlignment="1">
      <alignment vertical="center"/>
    </xf>
    <xf numFmtId="0" fontId="38" fillId="0" borderId="0" xfId="0" applyFont="1" applyBorder="1" applyAlignment="1" applyProtection="1">
      <alignment vertical="center"/>
    </xf>
    <xf numFmtId="177" fontId="53" fillId="0" borderId="0" xfId="13" applyNumberFormat="1" applyFont="1" applyFill="1" applyBorder="1" applyAlignment="1" applyProtection="1">
      <alignment vertical="center"/>
      <protection hidden="1"/>
    </xf>
    <xf numFmtId="0" fontId="53" fillId="0" borderId="0" xfId="0" applyFont="1" applyFill="1" applyBorder="1" applyAlignment="1" applyProtection="1">
      <alignment vertical="center"/>
    </xf>
    <xf numFmtId="0" fontId="4" fillId="0" borderId="15" xfId="0" applyFont="1" applyBorder="1" applyAlignment="1" applyProtection="1">
      <alignment vertical="center"/>
    </xf>
    <xf numFmtId="175" fontId="7" fillId="0" borderId="16" xfId="0" applyNumberFormat="1" applyFont="1" applyBorder="1" applyAlignment="1" applyProtection="1">
      <alignment vertical="center"/>
    </xf>
    <xf numFmtId="173" fontId="4" fillId="0" borderId="0" xfId="0" applyNumberFormat="1" applyFont="1" applyBorder="1" applyAlignment="1" applyProtection="1">
      <alignment horizontal="center" vertical="center"/>
    </xf>
    <xf numFmtId="9" fontId="6" fillId="0" borderId="3" xfId="0" applyNumberFormat="1" applyFont="1" applyFill="1" applyBorder="1" applyAlignment="1" applyProtection="1">
      <alignment vertical="center"/>
    </xf>
    <xf numFmtId="0" fontId="7" fillId="0" borderId="8" xfId="0" applyFont="1" applyBorder="1" applyAlignment="1" applyProtection="1">
      <alignment vertical="center"/>
    </xf>
    <xf numFmtId="173" fontId="5" fillId="0" borderId="24" xfId="0" applyNumberFormat="1" applyFont="1" applyFill="1" applyBorder="1" applyAlignment="1" applyProtection="1">
      <alignment vertical="center"/>
    </xf>
    <xf numFmtId="0" fontId="4" fillId="0" borderId="3" xfId="0" applyFont="1" applyBorder="1" applyAlignment="1">
      <alignment vertical="center"/>
    </xf>
    <xf numFmtId="0" fontId="4" fillId="0" borderId="0" xfId="0" applyFont="1" applyBorder="1" applyAlignment="1">
      <alignment horizontal="right" vertical="center"/>
    </xf>
    <xf numFmtId="0" fontId="4" fillId="0" borderId="14" xfId="0" applyFont="1" applyBorder="1" applyAlignment="1">
      <alignment vertical="center"/>
    </xf>
    <xf numFmtId="0" fontId="18" fillId="0" borderId="25" xfId="0" applyFont="1" applyBorder="1" applyAlignment="1" applyProtection="1">
      <alignment horizontal="right" vertical="center"/>
    </xf>
    <xf numFmtId="0" fontId="62" fillId="0" borderId="10" xfId="0" applyFont="1" applyFill="1" applyBorder="1" applyAlignment="1" applyProtection="1">
      <alignment vertical="center"/>
    </xf>
    <xf numFmtId="173" fontId="55" fillId="0" borderId="10" xfId="0" applyNumberFormat="1" applyFont="1" applyFill="1" applyBorder="1" applyAlignment="1" applyProtection="1">
      <alignment vertical="center"/>
    </xf>
    <xf numFmtId="173" fontId="62" fillId="0" borderId="10" xfId="0" applyNumberFormat="1" applyFont="1" applyFill="1" applyBorder="1" applyAlignment="1" applyProtection="1">
      <alignment vertical="center"/>
    </xf>
    <xf numFmtId="0" fontId="20" fillId="0" borderId="0" xfId="0" applyFont="1" applyFill="1" applyBorder="1" applyAlignment="1" applyProtection="1">
      <alignment horizontal="right" vertical="center"/>
    </xf>
    <xf numFmtId="174" fontId="46" fillId="0" borderId="0" xfId="0" applyNumberFormat="1" applyFont="1" applyBorder="1" applyAlignment="1" applyProtection="1">
      <alignment horizontal="left" vertical="center"/>
    </xf>
    <xf numFmtId="0" fontId="17" fillId="0" borderId="0" xfId="0" applyFont="1" applyAlignment="1">
      <alignment vertical="center" wrapText="1"/>
    </xf>
    <xf numFmtId="0" fontId="4" fillId="0" borderId="0" xfId="0" applyFont="1" applyAlignment="1">
      <alignment vertical="center" wrapText="1"/>
    </xf>
    <xf numFmtId="0" fontId="73"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4" fillId="0" borderId="0" xfId="0" applyNumberFormat="1" applyFont="1" applyAlignment="1">
      <alignment vertical="center" wrapText="1"/>
    </xf>
    <xf numFmtId="0" fontId="0" fillId="0" borderId="0" xfId="0" applyAlignment="1">
      <alignment horizontal="center" vertical="top"/>
    </xf>
    <xf numFmtId="0" fontId="4" fillId="0" borderId="0" xfId="0" applyFont="1" applyAlignment="1">
      <alignment wrapText="1"/>
    </xf>
    <xf numFmtId="0" fontId="4" fillId="0" borderId="26" xfId="0" applyFont="1" applyFill="1" applyBorder="1" applyAlignment="1" applyProtection="1">
      <alignment horizontal="left" vertical="center"/>
    </xf>
    <xf numFmtId="0" fontId="4" fillId="0" borderId="27" xfId="0" applyFont="1" applyFill="1" applyBorder="1" applyAlignment="1" applyProtection="1">
      <alignment vertical="center"/>
    </xf>
    <xf numFmtId="0" fontId="34" fillId="2" borderId="6" xfId="0" applyFont="1" applyFill="1" applyBorder="1" applyAlignment="1" applyProtection="1">
      <alignment horizontal="center" vertical="center"/>
      <protection locked="0"/>
    </xf>
    <xf numFmtId="0" fontId="20" fillId="4" borderId="16" xfId="0" applyFont="1" applyFill="1" applyBorder="1" applyAlignment="1" applyProtection="1">
      <alignment horizontal="center" vertical="center"/>
      <protection locked="0"/>
    </xf>
    <xf numFmtId="0" fontId="18" fillId="5" borderId="10" xfId="0" applyFont="1" applyFill="1" applyBorder="1" applyAlignment="1" applyProtection="1">
      <alignment vertical="center"/>
    </xf>
    <xf numFmtId="0" fontId="18" fillId="5" borderId="14" xfId="0" applyFont="1" applyFill="1" applyBorder="1" applyAlignment="1" applyProtection="1">
      <alignment vertical="center"/>
    </xf>
    <xf numFmtId="0" fontId="4" fillId="0" borderId="26" xfId="0" applyFont="1" applyBorder="1" applyAlignment="1" applyProtection="1">
      <alignment vertical="center"/>
    </xf>
    <xf numFmtId="49" fontId="20" fillId="2" borderId="6" xfId="0" applyNumberFormat="1" applyFont="1" applyFill="1" applyBorder="1" applyAlignment="1" applyProtection="1">
      <alignment horizontal="center" vertical="center"/>
      <protection locked="0"/>
    </xf>
    <xf numFmtId="0" fontId="5" fillId="0" borderId="23" xfId="0" applyFont="1" applyFill="1" applyBorder="1" applyAlignment="1" applyProtection="1">
      <alignment vertical="center"/>
    </xf>
    <xf numFmtId="0" fontId="15" fillId="0" borderId="2" xfId="0" applyFont="1" applyBorder="1" applyAlignment="1">
      <alignment horizontal="left" vertical="center"/>
    </xf>
    <xf numFmtId="0" fontId="20" fillId="0" borderId="0" xfId="0" applyFont="1" applyBorder="1" applyAlignment="1" applyProtection="1">
      <alignment horizontal="left" vertical="center"/>
    </xf>
    <xf numFmtId="0" fontId="7" fillId="0" borderId="3"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17" fillId="0" borderId="0" xfId="0" applyFont="1" applyBorder="1" applyAlignment="1" applyProtection="1">
      <alignment vertical="center"/>
    </xf>
    <xf numFmtId="178" fontId="42" fillId="0" borderId="0" xfId="0" applyNumberFormat="1"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11" xfId="0" applyFont="1" applyBorder="1" applyAlignment="1" applyProtection="1">
      <alignment horizontal="left" vertical="center"/>
    </xf>
    <xf numFmtId="0" fontId="15" fillId="0" borderId="10" xfId="0" applyFont="1" applyBorder="1" applyAlignment="1" applyProtection="1">
      <alignment horizontal="left" vertical="center"/>
    </xf>
    <xf numFmtId="0" fontId="15" fillId="0" borderId="14" xfId="0" applyFont="1" applyBorder="1" applyAlignment="1" applyProtection="1">
      <alignment horizontal="left" vertical="center"/>
    </xf>
    <xf numFmtId="0" fontId="17" fillId="0" borderId="10" xfId="0" applyFont="1" applyBorder="1" applyAlignment="1">
      <alignment horizontal="left" vertical="center"/>
    </xf>
    <xf numFmtId="49" fontId="44" fillId="0" borderId="10" xfId="0" applyNumberFormat="1" applyFont="1" applyBorder="1" applyAlignment="1" applyProtection="1">
      <alignment vertical="center"/>
    </xf>
    <xf numFmtId="0" fontId="20" fillId="2" borderId="6" xfId="0" applyFont="1" applyFill="1" applyBorder="1" applyAlignment="1" applyProtection="1">
      <alignment horizontal="left" vertical="center"/>
      <protection locked="0"/>
    </xf>
    <xf numFmtId="0" fontId="20" fillId="2" borderId="28" xfId="0" applyFont="1" applyFill="1" applyBorder="1" applyAlignment="1" applyProtection="1">
      <alignment horizontal="left" vertical="center"/>
      <protection locked="0"/>
    </xf>
    <xf numFmtId="49" fontId="20" fillId="2" borderId="6" xfId="0" applyNumberFormat="1" applyFont="1" applyFill="1" applyBorder="1" applyAlignment="1" applyProtection="1">
      <alignment horizontal="left" vertical="center"/>
      <protection locked="0"/>
    </xf>
    <xf numFmtId="49" fontId="20" fillId="2" borderId="16" xfId="0" applyNumberFormat="1" applyFont="1" applyFill="1" applyBorder="1" applyAlignment="1" applyProtection="1">
      <alignment horizontal="left" vertical="center"/>
      <protection locked="0"/>
    </xf>
    <xf numFmtId="0" fontId="67" fillId="0" borderId="0"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35" fillId="0" borderId="0" xfId="0" applyFont="1" applyBorder="1" applyAlignment="1" applyProtection="1">
      <alignment horizontal="center" vertical="center"/>
    </xf>
    <xf numFmtId="0" fontId="52" fillId="0" borderId="0" xfId="0" applyFont="1" applyBorder="1" applyAlignment="1" applyProtection="1">
      <alignment horizontal="center" vertical="center"/>
    </xf>
    <xf numFmtId="0" fontId="30" fillId="0" borderId="0" xfId="0" applyFont="1" applyProtection="1"/>
    <xf numFmtId="0" fontId="0" fillId="0" borderId="0" xfId="0" applyProtection="1"/>
    <xf numFmtId="0" fontId="33" fillId="0" borderId="0" xfId="0" applyFont="1" applyProtection="1"/>
    <xf numFmtId="10" fontId="23" fillId="0" borderId="29" xfId="15" applyNumberFormat="1" applyFont="1" applyBorder="1" applyAlignment="1" applyProtection="1">
      <alignment horizontal="center"/>
    </xf>
    <xf numFmtId="0" fontId="4" fillId="0" borderId="0" xfId="0" applyFont="1" applyProtection="1"/>
    <xf numFmtId="3" fontId="5" fillId="0" borderId="5" xfId="14" applyNumberFormat="1" applyFont="1" applyBorder="1" applyProtection="1"/>
    <xf numFmtId="164" fontId="32" fillId="0" borderId="30" xfId="0" applyNumberFormat="1" applyFont="1" applyBorder="1" applyProtection="1"/>
    <xf numFmtId="164" fontId="32" fillId="0" borderId="6" xfId="0" applyNumberFormat="1" applyFont="1" applyBorder="1" applyProtection="1"/>
    <xf numFmtId="172" fontId="32" fillId="0" borderId="31" xfId="15" applyNumberFormat="1" applyFont="1" applyBorder="1" applyAlignment="1" applyProtection="1">
      <alignment horizontal="center"/>
    </xf>
    <xf numFmtId="164" fontId="32" fillId="0" borderId="32" xfId="0" applyNumberFormat="1" applyFont="1" applyBorder="1" applyProtection="1"/>
    <xf numFmtId="164" fontId="32" fillId="0" borderId="33" xfId="0" applyNumberFormat="1" applyFont="1" applyBorder="1" applyProtection="1"/>
    <xf numFmtId="172" fontId="32" fillId="0" borderId="34" xfId="15" applyNumberFormat="1" applyFont="1" applyBorder="1" applyAlignment="1" applyProtection="1">
      <alignment horizontal="center"/>
    </xf>
    <xf numFmtId="0" fontId="34" fillId="0" borderId="0" xfId="0" applyFont="1" applyProtection="1"/>
    <xf numFmtId="0" fontId="15" fillId="0" borderId="0" xfId="0" applyFont="1" applyProtection="1"/>
    <xf numFmtId="3" fontId="23" fillId="0" borderId="5" xfId="14" applyNumberFormat="1" applyFont="1" applyBorder="1" applyProtection="1"/>
    <xf numFmtId="10" fontId="23" fillId="0" borderId="29" xfId="15" applyNumberFormat="1" applyFont="1" applyBorder="1" applyAlignment="1" applyProtection="1"/>
    <xf numFmtId="10" fontId="32" fillId="0" borderId="31" xfId="15" applyNumberFormat="1" applyFont="1" applyBorder="1" applyProtection="1"/>
    <xf numFmtId="10" fontId="32" fillId="0" borderId="34" xfId="15" applyNumberFormat="1" applyFont="1" applyBorder="1" applyProtection="1"/>
    <xf numFmtId="0" fontId="18" fillId="0" borderId="0" xfId="0" applyFont="1" applyProtection="1"/>
    <xf numFmtId="0" fontId="29" fillId="2" borderId="33" xfId="0" applyFont="1" applyFill="1" applyBorder="1" applyAlignment="1" applyProtection="1">
      <alignment horizontal="center" vertical="center"/>
      <protection locked="0"/>
    </xf>
    <xf numFmtId="173" fontId="6" fillId="0" borderId="0" xfId="0" applyNumberFormat="1" applyFont="1" applyFill="1" applyBorder="1" applyAlignment="1" applyProtection="1">
      <alignment horizontal="right" vertical="center"/>
    </xf>
    <xf numFmtId="0" fontId="59" fillId="0" borderId="11" xfId="0" applyFont="1" applyBorder="1" applyAlignment="1">
      <alignment vertical="center"/>
    </xf>
    <xf numFmtId="0" fontId="16" fillId="0" borderId="3" xfId="0" applyFont="1" applyBorder="1" applyAlignment="1">
      <alignment vertical="center"/>
    </xf>
    <xf numFmtId="0" fontId="15" fillId="0" borderId="11" xfId="0" applyFont="1" applyBorder="1" applyAlignment="1" applyProtection="1">
      <alignment vertical="center"/>
    </xf>
    <xf numFmtId="0" fontId="6" fillId="0" borderId="0" xfId="0" applyFont="1" applyFill="1" applyBorder="1" applyAlignment="1" applyProtection="1">
      <alignment horizontal="right" vertical="center"/>
    </xf>
    <xf numFmtId="0" fontId="15" fillId="0" borderId="0" xfId="0" applyFont="1"/>
    <xf numFmtId="0" fontId="15" fillId="0" borderId="3" xfId="0" applyFont="1" applyBorder="1" applyAlignment="1">
      <alignment vertical="center"/>
    </xf>
    <xf numFmtId="0" fontId="29" fillId="0" borderId="0" xfId="0" applyFont="1" applyBorder="1" applyAlignment="1" applyProtection="1">
      <alignment vertical="center"/>
    </xf>
    <xf numFmtId="49" fontId="0" fillId="0" borderId="0" xfId="0" applyNumberFormat="1"/>
    <xf numFmtId="49" fontId="52" fillId="0" borderId="0" xfId="0" applyNumberFormat="1" applyFont="1" applyBorder="1" applyAlignment="1" applyProtection="1">
      <alignment horizontal="center" vertical="center"/>
    </xf>
    <xf numFmtId="0" fontId="41" fillId="0" borderId="3" xfId="0" applyFont="1" applyFill="1" applyBorder="1" applyAlignment="1" applyProtection="1">
      <alignment vertical="center"/>
    </xf>
    <xf numFmtId="0" fontId="41" fillId="0" borderId="0" xfId="0" applyFont="1" applyFill="1" applyBorder="1" applyAlignment="1" applyProtection="1">
      <alignment vertical="center"/>
    </xf>
    <xf numFmtId="0" fontId="5" fillId="6" borderId="35" xfId="0" applyFont="1" applyFill="1" applyBorder="1" applyAlignment="1" applyProtection="1">
      <alignment vertical="center"/>
    </xf>
    <xf numFmtId="179" fontId="0" fillId="0" borderId="0" xfId="0" applyNumberFormat="1"/>
    <xf numFmtId="0" fontId="62" fillId="0" borderId="0" xfId="0" applyFont="1" applyFill="1" applyBorder="1" applyAlignment="1" applyProtection="1">
      <alignment vertical="center"/>
    </xf>
    <xf numFmtId="0" fontId="25" fillId="0" borderId="2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4" fillId="0" borderId="20" xfId="0" applyFont="1" applyFill="1" applyBorder="1" applyAlignment="1" applyProtection="1">
      <alignment horizontal="left" vertical="center"/>
    </xf>
    <xf numFmtId="0" fontId="24" fillId="0" borderId="20" xfId="0" applyFont="1" applyBorder="1" applyAlignment="1" applyProtection="1">
      <alignment vertical="center"/>
    </xf>
    <xf numFmtId="173" fontId="25" fillId="0" borderId="20" xfId="0" applyNumberFormat="1" applyFont="1" applyFill="1" applyBorder="1" applyAlignment="1" applyProtection="1">
      <alignment vertical="center"/>
    </xf>
    <xf numFmtId="0" fontId="25" fillId="0" borderId="10" xfId="0" applyFont="1" applyFill="1" applyBorder="1" applyAlignment="1" applyProtection="1">
      <alignment horizontal="left" vertical="center"/>
    </xf>
    <xf numFmtId="0" fontId="25" fillId="0" borderId="8" xfId="0" applyFont="1" applyFill="1" applyBorder="1" applyAlignment="1" applyProtection="1">
      <alignment horizontal="left" vertical="center"/>
    </xf>
    <xf numFmtId="0" fontId="64" fillId="0" borderId="8" xfId="0" applyFont="1" applyFill="1" applyBorder="1" applyAlignment="1" applyProtection="1">
      <alignment vertical="center"/>
    </xf>
    <xf numFmtId="0" fontId="25" fillId="0" borderId="8" xfId="0" applyFont="1" applyFill="1" applyBorder="1" applyAlignment="1" applyProtection="1">
      <alignment vertical="center"/>
    </xf>
    <xf numFmtId="173" fontId="25" fillId="0" borderId="8" xfId="0" applyNumberFormat="1" applyFont="1" applyFill="1" applyBorder="1" applyAlignment="1" applyProtection="1">
      <alignment vertical="center"/>
    </xf>
    <xf numFmtId="0" fontId="62" fillId="0" borderId="22" xfId="0" applyFont="1" applyFill="1" applyBorder="1" applyAlignment="1" applyProtection="1">
      <alignment vertical="center"/>
    </xf>
    <xf numFmtId="0" fontId="49" fillId="0" borderId="2" xfId="0" applyFont="1" applyBorder="1" applyAlignment="1" applyProtection="1">
      <alignment vertical="center"/>
    </xf>
    <xf numFmtId="168" fontId="6" fillId="0" borderId="0" xfId="0" applyNumberFormat="1" applyFont="1" applyFill="1" applyBorder="1" applyAlignment="1" applyProtection="1">
      <alignment vertical="center"/>
    </xf>
    <xf numFmtId="0" fontId="41" fillId="0" borderId="13" xfId="0" applyFont="1" applyFill="1" applyBorder="1" applyAlignment="1" applyProtection="1">
      <alignment vertical="center"/>
    </xf>
    <xf numFmtId="0" fontId="41" fillId="0" borderId="10" xfId="0" applyFont="1" applyFill="1" applyBorder="1" applyAlignment="1" applyProtection="1">
      <alignment vertical="center"/>
    </xf>
    <xf numFmtId="0" fontId="20" fillId="0" borderId="8" xfId="0" applyFont="1" applyBorder="1" applyAlignment="1">
      <alignment horizontal="left" vertical="center"/>
    </xf>
    <xf numFmtId="0" fontId="20" fillId="0" borderId="0" xfId="0" applyFont="1" applyBorder="1" applyAlignment="1">
      <alignment horizontal="left" vertical="center"/>
    </xf>
    <xf numFmtId="0" fontId="15" fillId="0" borderId="10" xfId="0" applyFont="1" applyBorder="1" applyAlignment="1">
      <alignment vertical="center"/>
    </xf>
    <xf numFmtId="0" fontId="15" fillId="0" borderId="20" xfId="0" applyFont="1" applyBorder="1" applyAlignment="1">
      <alignment vertical="center"/>
    </xf>
    <xf numFmtId="0" fontId="15" fillId="0" borderId="0" xfId="0" applyFont="1" applyBorder="1" applyAlignment="1">
      <alignment horizontal="right" vertical="center"/>
    </xf>
    <xf numFmtId="0" fontId="15" fillId="0" borderId="2" xfId="0" applyFont="1" applyBorder="1" applyAlignment="1">
      <alignment vertical="center"/>
    </xf>
    <xf numFmtId="0" fontId="15" fillId="0" borderId="36" xfId="0" applyFont="1" applyBorder="1" applyAlignment="1">
      <alignment vertical="center"/>
    </xf>
    <xf numFmtId="0" fontId="15" fillId="0" borderId="3" xfId="0" applyFont="1" applyBorder="1" applyAlignment="1">
      <alignment horizontal="center" vertical="center"/>
    </xf>
    <xf numFmtId="0" fontId="49" fillId="0" borderId="11" xfId="0" applyNumberFormat="1" applyFont="1" applyBorder="1" applyAlignment="1">
      <alignment horizontal="left" vertical="center"/>
    </xf>
    <xf numFmtId="49" fontId="44" fillId="0" borderId="10" xfId="0" applyNumberFormat="1" applyFont="1" applyBorder="1" applyAlignment="1">
      <alignment vertical="center"/>
    </xf>
    <xf numFmtId="0" fontId="17" fillId="0" borderId="10" xfId="0" applyNumberFormat="1" applyFont="1" applyBorder="1" applyAlignment="1">
      <alignment vertical="center"/>
    </xf>
    <xf numFmtId="0" fontId="15" fillId="0" borderId="11" xfId="0" applyFont="1" applyBorder="1" applyAlignment="1">
      <alignment horizontal="left" vertical="center"/>
    </xf>
    <xf numFmtId="0" fontId="15" fillId="0" borderId="0" xfId="0" applyFont="1" applyBorder="1" applyAlignment="1">
      <alignment horizontal="left" vertical="center" wrapText="1"/>
    </xf>
    <xf numFmtId="0" fontId="15" fillId="0" borderId="0" xfId="0" applyFont="1" applyBorder="1" applyAlignment="1">
      <alignment vertical="center" wrapText="1"/>
    </xf>
    <xf numFmtId="0" fontId="15" fillId="0" borderId="3" xfId="0" applyFont="1" applyBorder="1" applyAlignment="1">
      <alignment vertical="center" wrapText="1"/>
    </xf>
    <xf numFmtId="0" fontId="15" fillId="0" borderId="3" xfId="0" applyFont="1" applyBorder="1" applyAlignment="1">
      <alignment horizontal="left" vertical="center"/>
    </xf>
    <xf numFmtId="0" fontId="4" fillId="0" borderId="8" xfId="0" applyFont="1" applyBorder="1" applyAlignment="1">
      <alignment horizontal="left" vertical="center"/>
    </xf>
    <xf numFmtId="0" fontId="17" fillId="0" borderId="0"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8" fillId="0" borderId="20" xfId="0" applyFont="1" applyBorder="1" applyAlignment="1">
      <alignment vertical="center"/>
    </xf>
    <xf numFmtId="0" fontId="18" fillId="0" borderId="8" xfId="0" applyFont="1" applyBorder="1" applyAlignment="1">
      <alignment vertical="center"/>
    </xf>
    <xf numFmtId="0" fontId="18" fillId="0" borderId="10" xfId="0" applyFont="1" applyBorder="1" applyAlignment="1">
      <alignment vertical="center"/>
    </xf>
    <xf numFmtId="0" fontId="15" fillId="0" borderId="22" xfId="0" applyFont="1" applyBorder="1" applyAlignment="1">
      <alignment vertical="center"/>
    </xf>
    <xf numFmtId="0" fontId="15" fillId="0" borderId="11" xfId="0" applyFont="1" applyBorder="1" applyAlignment="1">
      <alignment vertical="center"/>
    </xf>
    <xf numFmtId="49" fontId="15" fillId="0" borderId="0" xfId="0" applyNumberFormat="1" applyFont="1" applyBorder="1" applyAlignment="1">
      <alignment vertical="center"/>
    </xf>
    <xf numFmtId="0" fontId="17" fillId="2" borderId="6" xfId="0" applyFont="1" applyFill="1" applyBorder="1" applyAlignment="1" applyProtection="1">
      <alignment vertical="center"/>
      <protection locked="0"/>
    </xf>
    <xf numFmtId="0" fontId="17" fillId="0" borderId="37" xfId="0" applyFont="1" applyFill="1" applyBorder="1" applyAlignment="1" applyProtection="1">
      <alignment vertical="center"/>
      <protection locked="0"/>
    </xf>
    <xf numFmtId="178" fontId="20" fillId="2" borderId="6" xfId="0" applyNumberFormat="1" applyFont="1" applyFill="1" applyBorder="1" applyAlignment="1" applyProtection="1">
      <alignment horizontal="center" vertical="center"/>
      <protection locked="0"/>
    </xf>
    <xf numFmtId="0" fontId="15" fillId="0" borderId="17" xfId="0" applyFont="1" applyBorder="1" applyAlignment="1">
      <alignment vertical="center"/>
    </xf>
    <xf numFmtId="0" fontId="15" fillId="0" borderId="0" xfId="0" applyFont="1" applyBorder="1" applyAlignment="1">
      <alignment horizontal="center" vertical="center"/>
    </xf>
    <xf numFmtId="0" fontId="36" fillId="0" borderId="0" xfId="0" applyFont="1" applyBorder="1" applyAlignment="1" applyProtection="1">
      <alignment horizontal="center" vertical="center"/>
    </xf>
    <xf numFmtId="0" fontId="29" fillId="2" borderId="6" xfId="0" applyFont="1" applyFill="1" applyBorder="1" applyAlignment="1" applyProtection="1">
      <alignment horizontal="center" vertical="center"/>
      <protection locked="0"/>
    </xf>
    <xf numFmtId="0" fontId="18" fillId="0" borderId="25" xfId="0" applyFont="1" applyFill="1" applyBorder="1" applyAlignment="1" applyProtection="1">
      <alignment horizontal="right" vertical="center"/>
    </xf>
    <xf numFmtId="2" fontId="4" fillId="0" borderId="0" xfId="0" applyNumberFormat="1" applyFont="1" applyBorder="1" applyAlignment="1">
      <alignment vertical="center"/>
    </xf>
    <xf numFmtId="0" fontId="18" fillId="0" borderId="38" xfId="0" applyFont="1" applyFill="1" applyBorder="1" applyAlignment="1" applyProtection="1">
      <alignment horizontal="right" vertical="center"/>
    </xf>
    <xf numFmtId="0" fontId="84" fillId="0" borderId="0" xfId="0" applyFont="1" applyBorder="1" applyAlignment="1">
      <alignment vertical="center"/>
    </xf>
    <xf numFmtId="0" fontId="27" fillId="0" borderId="3" xfId="0" applyFont="1" applyBorder="1" applyAlignment="1">
      <alignment horizontal="center" vertical="center"/>
    </xf>
    <xf numFmtId="0" fontId="84" fillId="0" borderId="0" xfId="0" applyFont="1" applyBorder="1" applyAlignment="1">
      <alignment horizontal="center" vertical="center"/>
    </xf>
    <xf numFmtId="0" fontId="0" fillId="0" borderId="17" xfId="0" applyBorder="1"/>
    <xf numFmtId="0" fontId="36" fillId="0" borderId="0" xfId="0" applyFont="1" applyBorder="1" applyAlignment="1">
      <alignment horizontal="center" vertical="center"/>
    </xf>
    <xf numFmtId="0" fontId="17" fillId="0" borderId="3" xfId="0" applyFont="1" applyBorder="1" applyAlignment="1" applyProtection="1">
      <alignment vertical="center"/>
    </xf>
    <xf numFmtId="0" fontId="17" fillId="0" borderId="3" xfId="0" applyFont="1" applyBorder="1" applyAlignment="1" applyProtection="1">
      <alignment horizontal="right" vertical="center"/>
    </xf>
    <xf numFmtId="0" fontId="90" fillId="0" borderId="3" xfId="0" applyFont="1" applyBorder="1" applyAlignment="1">
      <alignment vertical="center"/>
    </xf>
    <xf numFmtId="0" fontId="59" fillId="0" borderId="0" xfId="0" applyFont="1" applyBorder="1" applyAlignment="1" applyProtection="1">
      <alignment vertical="center" wrapText="1"/>
    </xf>
    <xf numFmtId="1" fontId="29" fillId="0" borderId="39" xfId="0" applyNumberFormat="1" applyFont="1" applyFill="1" applyBorder="1" applyAlignment="1" applyProtection="1">
      <alignment horizontal="center" vertical="center"/>
    </xf>
    <xf numFmtId="0" fontId="17" fillId="2" borderId="6" xfId="0" applyFont="1" applyFill="1" applyBorder="1" applyAlignment="1" applyProtection="1">
      <alignment horizontal="left" vertical="center"/>
      <protection locked="0"/>
    </xf>
    <xf numFmtId="0" fontId="7" fillId="0" borderId="40" xfId="0" applyFont="1" applyFill="1" applyBorder="1" applyAlignment="1" applyProtection="1">
      <alignment horizontal="center" vertical="center" wrapText="1"/>
    </xf>
    <xf numFmtId="0" fontId="15" fillId="0" borderId="41" xfId="0" applyFont="1" applyBorder="1" applyAlignment="1">
      <alignment vertical="center"/>
    </xf>
    <xf numFmtId="0" fontId="15" fillId="0" borderId="42" xfId="0" applyFont="1" applyBorder="1" applyAlignment="1">
      <alignment vertical="center"/>
    </xf>
    <xf numFmtId="0" fontId="0" fillId="0" borderId="0" xfId="0" applyBorder="1" applyAlignment="1">
      <alignment vertical="center"/>
    </xf>
    <xf numFmtId="0" fontId="20" fillId="0" borderId="43" xfId="0" applyFont="1" applyBorder="1" applyAlignment="1">
      <alignment horizontal="left" vertical="center"/>
    </xf>
    <xf numFmtId="0" fontId="20" fillId="0" borderId="35" xfId="0" applyFont="1" applyBorder="1" applyAlignment="1">
      <alignment horizontal="center" vertical="center"/>
    </xf>
    <xf numFmtId="0" fontId="20" fillId="0" borderId="44" xfId="0" applyFont="1" applyBorder="1" applyAlignment="1">
      <alignment horizontal="center" vertical="center"/>
    </xf>
    <xf numFmtId="0" fontId="96" fillId="0" borderId="3" xfId="0" applyFont="1" applyBorder="1" applyAlignment="1" applyProtection="1">
      <alignment horizontal="left" vertical="center"/>
    </xf>
    <xf numFmtId="0" fontId="18" fillId="0" borderId="0" xfId="0" applyFont="1" applyBorder="1" applyAlignment="1">
      <alignment vertical="center"/>
    </xf>
    <xf numFmtId="0" fontId="18" fillId="0" borderId="11" xfId="0" applyFont="1" applyBorder="1" applyAlignment="1">
      <alignment vertical="center"/>
    </xf>
    <xf numFmtId="0" fontId="18" fillId="0" borderId="3" xfId="0" applyFont="1" applyBorder="1" applyAlignment="1">
      <alignment vertical="center"/>
    </xf>
    <xf numFmtId="0" fontId="18" fillId="0" borderId="0" xfId="0" applyFont="1" applyBorder="1" applyAlignment="1">
      <alignment horizontal="right" vertical="center"/>
    </xf>
    <xf numFmtId="0" fontId="18" fillId="0" borderId="0" xfId="0" applyFont="1" applyBorder="1" applyAlignment="1">
      <alignment horizontal="left" vertical="center"/>
    </xf>
    <xf numFmtId="1" fontId="18" fillId="0" borderId="23" xfId="0" applyNumberFormat="1" applyFont="1" applyBorder="1" applyAlignment="1">
      <alignment horizontal="left" vertical="center"/>
    </xf>
    <xf numFmtId="0" fontId="18" fillId="0" borderId="3" xfId="0" applyFont="1" applyBorder="1" applyAlignment="1">
      <alignment horizontal="right" vertical="center"/>
    </xf>
    <xf numFmtId="0" fontId="20" fillId="0" borderId="3" xfId="0" applyFont="1" applyBorder="1" applyAlignment="1">
      <alignment horizontal="right" vertical="center"/>
    </xf>
    <xf numFmtId="14" fontId="18" fillId="2" borderId="6" xfId="0" applyNumberFormat="1" applyFont="1" applyFill="1" applyBorder="1" applyAlignment="1" applyProtection="1">
      <alignment vertical="center"/>
      <protection locked="0"/>
    </xf>
    <xf numFmtId="0" fontId="20" fillId="0" borderId="0" xfId="0" applyFont="1" applyBorder="1" applyAlignment="1">
      <alignment horizontal="right" vertical="center"/>
    </xf>
    <xf numFmtId="0" fontId="18" fillId="2" borderId="6" xfId="0" applyFont="1" applyFill="1" applyBorder="1" applyAlignment="1" applyProtection="1">
      <alignment vertical="center"/>
      <protection locked="0"/>
    </xf>
    <xf numFmtId="0" fontId="18" fillId="0" borderId="13" xfId="0" applyFont="1" applyBorder="1" applyAlignment="1">
      <alignment vertical="center"/>
    </xf>
    <xf numFmtId="0" fontId="18" fillId="0" borderId="14" xfId="0" applyFont="1" applyBorder="1" applyAlignment="1">
      <alignment vertical="center"/>
    </xf>
    <xf numFmtId="0" fontId="20" fillId="0" borderId="45" xfId="0" applyFont="1" applyBorder="1" applyAlignment="1">
      <alignment vertical="center"/>
    </xf>
    <xf numFmtId="0" fontId="18" fillId="0" borderId="41" xfId="0" applyFont="1" applyBorder="1" applyAlignment="1">
      <alignment vertical="center"/>
    </xf>
    <xf numFmtId="173" fontId="18" fillId="0" borderId="42" xfId="0" applyNumberFormat="1" applyFont="1" applyBorder="1" applyAlignment="1">
      <alignment vertical="center"/>
    </xf>
    <xf numFmtId="0" fontId="18" fillId="0" borderId="46" xfId="0" applyFont="1" applyBorder="1" applyAlignment="1">
      <alignment vertical="center"/>
    </xf>
    <xf numFmtId="0" fontId="18" fillId="0" borderId="39" xfId="0" applyFont="1" applyBorder="1" applyAlignment="1">
      <alignment vertical="center"/>
    </xf>
    <xf numFmtId="0" fontId="18" fillId="0" borderId="16" xfId="0" applyFont="1" applyBorder="1" applyAlignment="1">
      <alignment vertical="center"/>
    </xf>
    <xf numFmtId="0" fontId="18" fillId="0" borderId="16" xfId="0" applyFont="1" applyBorder="1" applyAlignment="1">
      <alignment vertical="center" wrapText="1"/>
    </xf>
    <xf numFmtId="0" fontId="18" fillId="0" borderId="47" xfId="0" applyFont="1" applyBorder="1" applyAlignment="1">
      <alignment vertical="center" wrapText="1"/>
    </xf>
    <xf numFmtId="14" fontId="24" fillId="2" borderId="48" xfId="0" applyNumberFormat="1" applyFont="1" applyFill="1" applyBorder="1" applyAlignment="1" applyProtection="1">
      <alignment vertical="center"/>
      <protection locked="0"/>
    </xf>
    <xf numFmtId="0" fontId="24" fillId="2" borderId="49" xfId="0" applyFont="1" applyFill="1" applyBorder="1" applyAlignment="1" applyProtection="1">
      <alignment vertical="center"/>
      <protection locked="0"/>
    </xf>
    <xf numFmtId="0" fontId="24" fillId="2" borderId="28" xfId="0" applyFont="1" applyFill="1" applyBorder="1" applyAlignment="1" applyProtection="1">
      <alignment vertical="center"/>
      <protection locked="0"/>
    </xf>
    <xf numFmtId="173" fontId="24" fillId="2" borderId="28" xfId="0" applyNumberFormat="1" applyFont="1" applyFill="1" applyBorder="1" applyAlignment="1" applyProtection="1">
      <alignment vertical="center"/>
      <protection locked="0"/>
    </xf>
    <xf numFmtId="173" fontId="18" fillId="0" borderId="50" xfId="1" applyNumberFormat="1" applyFont="1" applyBorder="1" applyAlignment="1">
      <alignment vertical="center"/>
    </xf>
    <xf numFmtId="14" fontId="24" fillId="2" borderId="51" xfId="0" applyNumberFormat="1" applyFont="1" applyFill="1" applyBorder="1" applyAlignment="1" applyProtection="1">
      <alignment vertical="center"/>
      <protection locked="0"/>
    </xf>
    <xf numFmtId="0" fontId="24" fillId="2" borderId="52" xfId="0" applyFont="1" applyFill="1" applyBorder="1" applyAlignment="1" applyProtection="1">
      <alignment vertical="center"/>
      <protection locked="0"/>
    </xf>
    <xf numFmtId="0" fontId="24" fillId="2" borderId="53" xfId="0" applyFont="1" applyFill="1" applyBorder="1" applyAlignment="1" applyProtection="1">
      <alignment vertical="center"/>
      <protection locked="0"/>
    </xf>
    <xf numFmtId="173" fontId="24" fillId="2" borderId="53" xfId="0" applyNumberFormat="1" applyFont="1" applyFill="1" applyBorder="1" applyAlignment="1" applyProtection="1">
      <alignment vertical="center"/>
      <protection locked="0"/>
    </xf>
    <xf numFmtId="173" fontId="18" fillId="0" borderId="54" xfId="1" applyNumberFormat="1" applyFont="1" applyBorder="1" applyAlignment="1">
      <alignment vertical="center"/>
    </xf>
    <xf numFmtId="0" fontId="24" fillId="2" borderId="51" xfId="0" applyFont="1" applyFill="1" applyBorder="1" applyAlignment="1" applyProtection="1">
      <alignment vertical="center"/>
      <protection locked="0"/>
    </xf>
    <xf numFmtId="0" fontId="24" fillId="2" borderId="46" xfId="0" applyFont="1" applyFill="1" applyBorder="1" applyAlignment="1" applyProtection="1">
      <alignment vertical="center"/>
      <protection locked="0"/>
    </xf>
    <xf numFmtId="0" fontId="24" fillId="2" borderId="55" xfId="0" applyFont="1" applyFill="1" applyBorder="1" applyAlignment="1" applyProtection="1">
      <alignment vertical="center"/>
      <protection locked="0"/>
    </xf>
    <xf numFmtId="0" fontId="24" fillId="2" borderId="16" xfId="0" applyFont="1" applyFill="1" applyBorder="1" applyAlignment="1" applyProtection="1">
      <alignment vertical="center"/>
      <protection locked="0"/>
    </xf>
    <xf numFmtId="173" fontId="24" fillId="2" borderId="16" xfId="0" applyNumberFormat="1" applyFont="1" applyFill="1" applyBorder="1" applyAlignment="1" applyProtection="1">
      <alignment vertical="center"/>
      <protection locked="0"/>
    </xf>
    <xf numFmtId="173" fontId="18" fillId="0" borderId="56" xfId="1" applyNumberFormat="1" applyFont="1" applyBorder="1" applyAlignment="1">
      <alignment vertical="center"/>
    </xf>
    <xf numFmtId="0" fontId="20" fillId="0" borderId="18" xfId="0" applyFont="1" applyBorder="1" applyAlignment="1">
      <alignment horizontal="right" vertical="center"/>
    </xf>
    <xf numFmtId="0" fontId="20" fillId="0" borderId="37" xfId="0" applyFont="1" applyBorder="1" applyAlignment="1">
      <alignment horizontal="right" vertical="center"/>
    </xf>
    <xf numFmtId="0" fontId="20" fillId="0" borderId="57" xfId="0" applyFont="1" applyBorder="1" applyAlignment="1">
      <alignment horizontal="right" vertical="center"/>
    </xf>
    <xf numFmtId="173" fontId="18" fillId="0" borderId="11" xfId="0" applyNumberFormat="1" applyFont="1" applyBorder="1" applyAlignment="1">
      <alignment vertical="center"/>
    </xf>
    <xf numFmtId="0" fontId="20" fillId="0" borderId="46" xfId="0" applyFont="1" applyBorder="1" applyAlignment="1">
      <alignment vertical="center"/>
    </xf>
    <xf numFmtId="0" fontId="20" fillId="0" borderId="39" xfId="0" applyFont="1" applyBorder="1" applyAlignment="1">
      <alignment vertical="center"/>
    </xf>
    <xf numFmtId="0" fontId="20" fillId="0" borderId="16" xfId="0" applyFont="1" applyBorder="1" applyAlignment="1">
      <alignment vertical="center"/>
    </xf>
    <xf numFmtId="0" fontId="20" fillId="0" borderId="16" xfId="0" applyFont="1" applyBorder="1" applyAlignment="1">
      <alignment vertical="center" wrapText="1"/>
    </xf>
    <xf numFmtId="173" fontId="20" fillId="0" borderId="47" xfId="0" applyNumberFormat="1" applyFont="1" applyBorder="1" applyAlignment="1">
      <alignment vertical="center" wrapText="1"/>
    </xf>
    <xf numFmtId="0" fontId="20" fillId="0" borderId="58" xfId="0" applyFont="1" applyBorder="1" applyAlignment="1">
      <alignment horizontal="right" vertical="center"/>
    </xf>
    <xf numFmtId="0" fontId="20" fillId="0" borderId="23" xfId="0" applyFont="1" applyBorder="1" applyAlignment="1">
      <alignment horizontal="right" vertical="center"/>
    </xf>
    <xf numFmtId="0" fontId="15" fillId="0" borderId="13" xfId="0" applyFont="1" applyBorder="1" applyAlignment="1">
      <alignment vertical="center"/>
    </xf>
    <xf numFmtId="173" fontId="18" fillId="0" borderId="14" xfId="0" applyNumberFormat="1" applyFont="1" applyBorder="1" applyAlignment="1">
      <alignment vertical="center"/>
    </xf>
    <xf numFmtId="0" fontId="17" fillId="0" borderId="35" xfId="0" applyFont="1" applyBorder="1" applyAlignment="1">
      <alignment horizontal="left" vertical="center"/>
    </xf>
    <xf numFmtId="0" fontId="17" fillId="0" borderId="44" xfId="0" applyFont="1" applyBorder="1" applyAlignment="1">
      <alignment horizontal="left" vertical="center"/>
    </xf>
    <xf numFmtId="1" fontId="15" fillId="0" borderId="0" xfId="0" applyNumberFormat="1" applyFont="1" applyBorder="1" applyAlignment="1">
      <alignment horizontal="left" vertical="center"/>
    </xf>
    <xf numFmtId="1" fontId="17" fillId="0" borderId="0" xfId="0" applyNumberFormat="1" applyFont="1" applyBorder="1" applyAlignment="1">
      <alignment horizontal="left" vertical="center"/>
    </xf>
    <xf numFmtId="0" fontId="15" fillId="0" borderId="2" xfId="0" applyFont="1" applyBorder="1" applyAlignment="1">
      <alignment horizontal="right" vertical="center"/>
    </xf>
    <xf numFmtId="1" fontId="15" fillId="0" borderId="2" xfId="0" applyNumberFormat="1" applyFont="1" applyBorder="1" applyAlignment="1">
      <alignment horizontal="left" vertical="center"/>
    </xf>
    <xf numFmtId="0" fontId="15" fillId="0" borderId="37" xfId="0" applyFont="1" applyBorder="1" applyAlignment="1">
      <alignment vertical="center"/>
    </xf>
    <xf numFmtId="0" fontId="15" fillId="0" borderId="59" xfId="0" applyFont="1" applyBorder="1" applyAlignment="1">
      <alignment vertical="center"/>
    </xf>
    <xf numFmtId="0" fontId="15" fillId="0" borderId="60" xfId="0" applyFont="1" applyBorder="1" applyAlignment="1">
      <alignment vertical="center" wrapText="1"/>
    </xf>
    <xf numFmtId="0" fontId="15" fillId="0" borderId="6" xfId="0" applyFont="1" applyBorder="1" applyAlignment="1">
      <alignment vertical="center" wrapText="1"/>
    </xf>
    <xf numFmtId="0" fontId="15" fillId="0" borderId="61" xfId="0" applyFont="1" applyBorder="1" applyAlignment="1">
      <alignment vertical="center" wrapText="1"/>
    </xf>
    <xf numFmtId="14" fontId="23" fillId="2" borderId="48" xfId="0" applyNumberFormat="1" applyFont="1" applyFill="1" applyBorder="1" applyAlignment="1" applyProtection="1">
      <alignment vertical="center"/>
      <protection locked="0"/>
    </xf>
    <xf numFmtId="0" fontId="23" fillId="2" borderId="28" xfId="0" applyFont="1" applyFill="1" applyBorder="1" applyAlignment="1" applyProtection="1">
      <alignment vertical="center"/>
      <protection locked="0"/>
    </xf>
    <xf numFmtId="173" fontId="23" fillId="2" borderId="28" xfId="0" applyNumberFormat="1" applyFont="1" applyFill="1" applyBorder="1" applyAlignment="1" applyProtection="1">
      <alignment vertical="center"/>
      <protection locked="0"/>
    </xf>
    <xf numFmtId="0" fontId="23" fillId="2" borderId="51" xfId="0" applyFont="1" applyFill="1" applyBorder="1" applyAlignment="1" applyProtection="1">
      <alignment vertical="center"/>
      <protection locked="0"/>
    </xf>
    <xf numFmtId="0" fontId="23" fillId="2" borderId="53" xfId="0" applyFont="1" applyFill="1" applyBorder="1" applyAlignment="1" applyProtection="1">
      <alignment vertical="center"/>
      <protection locked="0"/>
    </xf>
    <xf numFmtId="173" fontId="23" fillId="2" borderId="53" xfId="0" applyNumberFormat="1" applyFont="1" applyFill="1" applyBorder="1" applyAlignment="1" applyProtection="1">
      <alignment vertical="center"/>
      <protection locked="0"/>
    </xf>
    <xf numFmtId="0" fontId="23" fillId="2" borderId="46" xfId="0" applyFont="1" applyFill="1" applyBorder="1" applyAlignment="1" applyProtection="1">
      <alignment vertical="center"/>
      <protection locked="0"/>
    </xf>
    <xf numFmtId="0" fontId="23" fillId="2" borderId="16" xfId="0" applyFont="1" applyFill="1" applyBorder="1" applyAlignment="1" applyProtection="1">
      <alignment vertical="center"/>
      <protection locked="0"/>
    </xf>
    <xf numFmtId="173" fontId="23" fillId="2" borderId="16" xfId="0" applyNumberFormat="1" applyFont="1" applyFill="1" applyBorder="1" applyAlignment="1" applyProtection="1">
      <alignment vertical="center"/>
      <protection locked="0"/>
    </xf>
    <xf numFmtId="0" fontId="7" fillId="0" borderId="3" xfId="0" applyFont="1" applyBorder="1" applyAlignment="1">
      <alignment horizontal="right" vertical="center"/>
    </xf>
    <xf numFmtId="0" fontId="15" fillId="0" borderId="62" xfId="0" applyFont="1" applyBorder="1" applyAlignment="1">
      <alignment horizontal="right" vertical="center"/>
    </xf>
    <xf numFmtId="0" fontId="15" fillId="0" borderId="62" xfId="0" applyFont="1" applyBorder="1" applyAlignment="1">
      <alignment vertical="center"/>
    </xf>
    <xf numFmtId="176" fontId="23" fillId="2" borderId="28" xfId="0" applyNumberFormat="1" applyFont="1" applyFill="1" applyBorder="1" applyAlignment="1" applyProtection="1">
      <alignment vertical="center"/>
      <protection locked="0"/>
    </xf>
    <xf numFmtId="176" fontId="23" fillId="2" borderId="53" xfId="0" applyNumberFormat="1" applyFont="1" applyFill="1" applyBorder="1" applyAlignment="1" applyProtection="1">
      <alignment vertical="center"/>
      <protection locked="0"/>
    </xf>
    <xf numFmtId="176" fontId="23" fillId="2" borderId="16" xfId="0" applyNumberFormat="1" applyFont="1" applyFill="1" applyBorder="1" applyAlignment="1" applyProtection="1">
      <alignment vertical="center"/>
      <protection locked="0"/>
    </xf>
    <xf numFmtId="0" fontId="7" fillId="0" borderId="0" xfId="0" applyFont="1" applyBorder="1" applyAlignment="1">
      <alignment horizontal="right" vertical="center"/>
    </xf>
    <xf numFmtId="0" fontId="20" fillId="0" borderId="18" xfId="0" applyFont="1" applyBorder="1" applyAlignment="1">
      <alignment vertical="center"/>
    </xf>
    <xf numFmtId="0" fontId="15" fillId="0" borderId="39" xfId="0" applyFont="1" applyBorder="1" applyAlignment="1">
      <alignment vertical="center"/>
    </xf>
    <xf numFmtId="0" fontId="15" fillId="0" borderId="39" xfId="0" applyFont="1" applyBorder="1" applyAlignment="1">
      <alignment vertical="center" wrapText="1"/>
    </xf>
    <xf numFmtId="0" fontId="15" fillId="0" borderId="60" xfId="0" applyFont="1" applyBorder="1" applyAlignment="1">
      <alignment vertical="center"/>
    </xf>
    <xf numFmtId="0" fontId="15" fillId="0" borderId="6" xfId="0" applyFont="1" applyBorder="1" applyAlignment="1">
      <alignment vertical="center"/>
    </xf>
    <xf numFmtId="0" fontId="23" fillId="2" borderId="63" xfId="0" applyFont="1" applyFill="1" applyBorder="1" applyAlignment="1" applyProtection="1">
      <alignment vertical="center"/>
      <protection locked="0"/>
    </xf>
    <xf numFmtId="14" fontId="23" fillId="2" borderId="28" xfId="0" applyNumberFormat="1" applyFont="1" applyFill="1" applyBorder="1" applyAlignment="1" applyProtection="1">
      <alignment vertical="center"/>
      <protection locked="0"/>
    </xf>
    <xf numFmtId="0" fontId="23" fillId="2" borderId="52" xfId="0" applyFont="1" applyFill="1" applyBorder="1" applyAlignment="1" applyProtection="1">
      <alignment vertical="center"/>
      <protection locked="0"/>
    </xf>
    <xf numFmtId="0" fontId="23" fillId="2" borderId="55" xfId="0" applyFont="1" applyFill="1" applyBorder="1" applyAlignment="1" applyProtection="1">
      <alignment vertical="center"/>
      <protection locked="0"/>
    </xf>
    <xf numFmtId="0" fontId="7" fillId="0" borderId="10" xfId="0" applyFont="1" applyBorder="1" applyAlignment="1">
      <alignment horizontal="right" vertical="center"/>
    </xf>
    <xf numFmtId="0" fontId="7" fillId="0" borderId="17" xfId="0" applyFont="1" applyBorder="1" applyAlignment="1">
      <alignment horizontal="right" vertical="center"/>
    </xf>
    <xf numFmtId="0" fontId="7" fillId="0" borderId="2" xfId="0" applyFont="1" applyBorder="1" applyAlignment="1">
      <alignment horizontal="right" vertical="center"/>
    </xf>
    <xf numFmtId="0" fontId="7" fillId="0" borderId="64" xfId="0" applyFont="1" applyBorder="1" applyAlignment="1">
      <alignment horizontal="right" vertical="center"/>
    </xf>
    <xf numFmtId="0" fontId="7" fillId="0" borderId="13" xfId="0" applyFont="1" applyBorder="1" applyAlignment="1">
      <alignment horizontal="right" vertical="center"/>
    </xf>
    <xf numFmtId="0" fontId="7" fillId="0" borderId="15" xfId="0" applyFont="1" applyBorder="1" applyAlignment="1">
      <alignment horizontal="right" vertical="center"/>
    </xf>
    <xf numFmtId="173" fontId="4" fillId="0" borderId="50" xfId="1" applyNumberFormat="1" applyFont="1" applyBorder="1" applyAlignment="1">
      <alignment vertical="center"/>
    </xf>
    <xf numFmtId="173" fontId="4" fillId="0" borderId="54" xfId="1" applyNumberFormat="1" applyFont="1" applyBorder="1" applyAlignment="1">
      <alignment vertical="center"/>
    </xf>
    <xf numFmtId="173" fontId="4" fillId="0" borderId="56" xfId="1" applyNumberFormat="1" applyFont="1" applyBorder="1" applyAlignment="1">
      <alignment vertical="center"/>
    </xf>
    <xf numFmtId="173" fontId="15" fillId="0" borderId="11" xfId="0" applyNumberFormat="1" applyFont="1" applyBorder="1" applyAlignment="1">
      <alignment vertical="center"/>
    </xf>
    <xf numFmtId="173" fontId="15" fillId="0" borderId="42" xfId="0" applyNumberFormat="1" applyFont="1" applyBorder="1" applyAlignment="1">
      <alignment vertical="center"/>
    </xf>
    <xf numFmtId="173" fontId="15" fillId="0" borderId="65" xfId="0" applyNumberFormat="1" applyFont="1" applyBorder="1" applyAlignment="1">
      <alignment vertical="center"/>
    </xf>
    <xf numFmtId="173" fontId="4" fillId="0" borderId="54" xfId="1" applyNumberFormat="1" applyFont="1" applyFill="1" applyBorder="1" applyAlignment="1">
      <alignment vertical="center"/>
    </xf>
    <xf numFmtId="173" fontId="7" fillId="0" borderId="11" xfId="0" applyNumberFormat="1" applyFont="1" applyBorder="1" applyAlignment="1">
      <alignment horizontal="right" vertical="center"/>
    </xf>
    <xf numFmtId="173" fontId="15" fillId="0" borderId="59" xfId="0" applyNumberFormat="1" applyFont="1" applyBorder="1" applyAlignment="1">
      <alignment vertical="center"/>
    </xf>
    <xf numFmtId="173" fontId="15" fillId="0" borderId="61" xfId="0" applyNumberFormat="1" applyFont="1" applyBorder="1" applyAlignment="1">
      <alignment vertical="center" wrapText="1"/>
    </xf>
    <xf numFmtId="173" fontId="23" fillId="2" borderId="50" xfId="1" applyNumberFormat="1" applyFont="1" applyFill="1" applyBorder="1" applyAlignment="1" applyProtection="1">
      <alignment vertical="center"/>
      <protection locked="0"/>
    </xf>
    <xf numFmtId="173" fontId="23" fillId="2" borderId="54" xfId="1" applyNumberFormat="1" applyFont="1" applyFill="1" applyBorder="1" applyAlignment="1" applyProtection="1">
      <alignment vertical="center"/>
      <protection locked="0"/>
    </xf>
    <xf numFmtId="173" fontId="23" fillId="2" borderId="56" xfId="1" applyNumberFormat="1" applyFont="1" applyFill="1" applyBorder="1" applyAlignment="1" applyProtection="1">
      <alignment vertical="center"/>
      <protection locked="0"/>
    </xf>
    <xf numFmtId="0" fontId="15" fillId="0" borderId="3" xfId="0" applyFont="1" applyBorder="1" applyAlignment="1">
      <alignment horizontal="right" vertical="center"/>
    </xf>
    <xf numFmtId="173" fontId="4" fillId="0" borderId="11" xfId="1" applyNumberFormat="1" applyFont="1" applyBorder="1" applyAlignment="1">
      <alignment vertical="center"/>
    </xf>
    <xf numFmtId="173" fontId="18" fillId="0" borderId="11" xfId="1" applyNumberFormat="1" applyFont="1" applyBorder="1" applyAlignment="1">
      <alignment vertical="center"/>
    </xf>
    <xf numFmtId="1" fontId="17" fillId="0" borderId="10" xfId="0" applyNumberFormat="1" applyFont="1" applyBorder="1" applyAlignment="1">
      <alignment horizontal="left" vertical="center"/>
    </xf>
    <xf numFmtId="0" fontId="15" fillId="0" borderId="14" xfId="0" applyFont="1" applyBorder="1" applyAlignment="1">
      <alignment vertical="center"/>
    </xf>
    <xf numFmtId="0" fontId="20" fillId="0" borderId="45" xfId="0" applyFont="1" applyBorder="1" applyAlignment="1">
      <alignment horizontal="left" vertical="center"/>
    </xf>
    <xf numFmtId="0" fontId="15" fillId="0" borderId="66" xfId="0" applyFont="1" applyBorder="1" applyAlignment="1">
      <alignment vertical="center" wrapText="1"/>
    </xf>
    <xf numFmtId="0" fontId="23" fillId="2" borderId="57" xfId="0" applyFont="1" applyFill="1" applyBorder="1" applyAlignment="1" applyProtection="1">
      <alignment vertical="center"/>
      <protection locked="0"/>
    </xf>
    <xf numFmtId="0" fontId="23" fillId="2" borderId="67" xfId="0" applyFont="1" applyFill="1" applyBorder="1" applyAlignment="1" applyProtection="1">
      <alignment vertical="center"/>
      <protection locked="0"/>
    </xf>
    <xf numFmtId="0" fontId="23" fillId="2" borderId="68" xfId="0" applyFont="1" applyFill="1" applyBorder="1" applyAlignment="1" applyProtection="1">
      <alignment vertical="center"/>
      <protection locked="0"/>
    </xf>
    <xf numFmtId="0" fontId="15" fillId="0" borderId="41" xfId="0" applyFont="1" applyBorder="1" applyAlignment="1">
      <alignment vertical="center" wrapText="1"/>
    </xf>
    <xf numFmtId="0" fontId="23" fillId="2" borderId="37" xfId="0" applyFont="1" applyFill="1" applyBorder="1" applyAlignment="1" applyProtection="1">
      <alignment vertical="center"/>
      <protection locked="0"/>
    </xf>
    <xf numFmtId="166" fontId="23" fillId="2" borderId="28" xfId="1" applyFont="1" applyFill="1" applyBorder="1" applyAlignment="1" applyProtection="1">
      <alignment vertical="center"/>
      <protection locked="0"/>
    </xf>
    <xf numFmtId="9" fontId="23" fillId="2" borderId="28" xfId="15" applyFont="1" applyFill="1" applyBorder="1" applyAlignment="1" applyProtection="1">
      <alignment vertical="center"/>
      <protection locked="0"/>
    </xf>
    <xf numFmtId="173" fontId="4" fillId="0" borderId="50" xfId="1" applyNumberFormat="1" applyFont="1" applyFill="1" applyBorder="1" applyAlignment="1">
      <alignment vertical="center"/>
    </xf>
    <xf numFmtId="0" fontId="23" fillId="2" borderId="62" xfId="0" applyFont="1" applyFill="1" applyBorder="1" applyAlignment="1" applyProtection="1">
      <alignment vertical="center"/>
      <protection locked="0"/>
    </xf>
    <xf numFmtId="0" fontId="23" fillId="2" borderId="23" xfId="0" applyFont="1" applyFill="1" applyBorder="1" applyAlignment="1" applyProtection="1">
      <alignment vertical="center"/>
      <protection locked="0"/>
    </xf>
    <xf numFmtId="173" fontId="4" fillId="0" borderId="56" xfId="1" applyNumberFormat="1" applyFont="1" applyFill="1" applyBorder="1" applyAlignment="1">
      <alignment vertical="center"/>
    </xf>
    <xf numFmtId="14" fontId="23" fillId="2" borderId="69" xfId="0" applyNumberFormat="1" applyFont="1" applyFill="1" applyBorder="1" applyAlignment="1" applyProtection="1">
      <alignment vertical="center"/>
      <protection locked="0"/>
    </xf>
    <xf numFmtId="0" fontId="23" fillId="2" borderId="25" xfId="0" applyFont="1" applyFill="1" applyBorder="1" applyAlignment="1" applyProtection="1">
      <alignment vertical="center"/>
      <protection locked="0"/>
    </xf>
    <xf numFmtId="0" fontId="23" fillId="2" borderId="70" xfId="0" applyFont="1" applyFill="1" applyBorder="1" applyAlignment="1" applyProtection="1">
      <alignment vertical="center"/>
      <protection locked="0"/>
    </xf>
    <xf numFmtId="0" fontId="23" fillId="2" borderId="71" xfId="0" applyFont="1" applyFill="1" applyBorder="1" applyAlignment="1" applyProtection="1">
      <alignment vertical="center"/>
      <protection locked="0"/>
    </xf>
    <xf numFmtId="166" fontId="23" fillId="2" borderId="71" xfId="1" applyFont="1" applyFill="1" applyBorder="1" applyAlignment="1" applyProtection="1">
      <alignment vertical="center"/>
      <protection locked="0"/>
    </xf>
    <xf numFmtId="166" fontId="23" fillId="2" borderId="53" xfId="1" applyFont="1" applyFill="1" applyBorder="1" applyAlignment="1" applyProtection="1">
      <alignment vertical="center"/>
      <protection locked="0"/>
    </xf>
    <xf numFmtId="0" fontId="5" fillId="0" borderId="66" xfId="0" applyFont="1" applyBorder="1" applyAlignment="1" applyProtection="1">
      <alignment vertical="center" wrapText="1"/>
    </xf>
    <xf numFmtId="0" fontId="5" fillId="2" borderId="57" xfId="0" applyFont="1" applyFill="1" applyBorder="1" applyAlignment="1" applyProtection="1">
      <alignment vertical="center"/>
    </xf>
    <xf numFmtId="173" fontId="5" fillId="0" borderId="50" xfId="1" applyNumberFormat="1" applyFont="1" applyBorder="1" applyAlignment="1" applyProtection="1">
      <alignment vertical="center"/>
    </xf>
    <xf numFmtId="0" fontId="5" fillId="2" borderId="67" xfId="0" applyFont="1" applyFill="1" applyBorder="1" applyAlignment="1" applyProtection="1">
      <alignment vertical="center"/>
    </xf>
    <xf numFmtId="173" fontId="5" fillId="0" borderId="54" xfId="1" applyNumberFormat="1" applyFont="1" applyBorder="1" applyAlignment="1" applyProtection="1">
      <alignment vertical="center"/>
    </xf>
    <xf numFmtId="173" fontId="5" fillId="0" borderId="56" xfId="1" applyNumberFormat="1" applyFont="1" applyBorder="1" applyAlignment="1" applyProtection="1">
      <alignment vertical="center"/>
    </xf>
    <xf numFmtId="0" fontId="26" fillId="0" borderId="17" xfId="0" applyFont="1" applyBorder="1" applyAlignment="1">
      <alignment horizontal="left" vertical="center"/>
    </xf>
    <xf numFmtId="166" fontId="4" fillId="0" borderId="72" xfId="1" applyFont="1" applyBorder="1" applyAlignment="1">
      <alignment vertical="center"/>
    </xf>
    <xf numFmtId="14" fontId="23" fillId="2" borderId="73" xfId="0" applyNumberFormat="1" applyFont="1" applyFill="1" applyBorder="1" applyAlignment="1" applyProtection="1">
      <alignment vertical="center"/>
      <protection locked="0"/>
    </xf>
    <xf numFmtId="0" fontId="23" fillId="2" borderId="74" xfId="0" applyFont="1" applyFill="1" applyBorder="1" applyAlignment="1" applyProtection="1">
      <alignment vertical="center"/>
      <protection locked="0"/>
    </xf>
    <xf numFmtId="173" fontId="23" fillId="2" borderId="75" xfId="1" applyNumberFormat="1" applyFont="1" applyFill="1" applyBorder="1" applyAlignment="1" applyProtection="1">
      <alignment vertical="center"/>
      <protection locked="0"/>
    </xf>
    <xf numFmtId="0" fontId="23" fillId="2" borderId="76" xfId="0" applyFont="1" applyFill="1" applyBorder="1" applyAlignment="1" applyProtection="1">
      <alignment vertical="center"/>
      <protection locked="0"/>
    </xf>
    <xf numFmtId="0" fontId="23" fillId="2" borderId="77" xfId="0" applyFont="1" applyFill="1" applyBorder="1" applyAlignment="1" applyProtection="1">
      <alignment vertical="center"/>
      <protection locked="0"/>
    </xf>
    <xf numFmtId="173" fontId="23" fillId="2" borderId="78" xfId="1" applyNumberFormat="1" applyFont="1" applyFill="1" applyBorder="1" applyAlignment="1" applyProtection="1">
      <alignment vertical="center"/>
      <protection locked="0"/>
    </xf>
    <xf numFmtId="0" fontId="15" fillId="0" borderId="0" xfId="0" applyFont="1" applyFill="1" applyBorder="1" applyAlignment="1">
      <alignment horizontal="right" vertical="center"/>
    </xf>
    <xf numFmtId="0" fontId="15" fillId="0" borderId="23" xfId="0" applyFont="1" applyBorder="1" applyAlignment="1">
      <alignment vertical="center"/>
    </xf>
    <xf numFmtId="173" fontId="15" fillId="0" borderId="79" xfId="0" applyNumberFormat="1" applyFont="1" applyBorder="1" applyAlignment="1">
      <alignment vertical="center"/>
    </xf>
    <xf numFmtId="173" fontId="4" fillId="0" borderId="72" xfId="1" applyNumberFormat="1" applyFont="1" applyBorder="1" applyAlignment="1">
      <alignment vertical="center"/>
    </xf>
    <xf numFmtId="0" fontId="15" fillId="0" borderId="11" xfId="0" applyFont="1" applyBorder="1" applyAlignment="1">
      <alignment horizontal="center" vertical="center"/>
    </xf>
    <xf numFmtId="0" fontId="44" fillId="0" borderId="0" xfId="0" applyFont="1" applyBorder="1" applyAlignment="1">
      <alignment horizontal="left" vertical="center"/>
    </xf>
    <xf numFmtId="1" fontId="17" fillId="0" borderId="23" xfId="0" applyNumberFormat="1" applyFont="1" applyBorder="1" applyAlignment="1">
      <alignment horizontal="left" vertical="center"/>
    </xf>
    <xf numFmtId="165" fontId="23" fillId="2" borderId="71" xfId="1" applyNumberFormat="1" applyFont="1" applyFill="1" applyBorder="1" applyAlignment="1" applyProtection="1">
      <alignment vertical="center"/>
      <protection locked="0"/>
    </xf>
    <xf numFmtId="173" fontId="4" fillId="0" borderId="80" xfId="1" applyNumberFormat="1" applyFont="1" applyBorder="1" applyAlignment="1">
      <alignment vertical="center"/>
    </xf>
    <xf numFmtId="165" fontId="23" fillId="2" borderId="53" xfId="1" applyNumberFormat="1" applyFont="1" applyFill="1" applyBorder="1" applyAlignment="1" applyProtection="1">
      <alignment vertical="center"/>
      <protection locked="0"/>
    </xf>
    <xf numFmtId="165" fontId="23" fillId="2" borderId="16" xfId="1" applyNumberFormat="1" applyFont="1" applyFill="1" applyBorder="1" applyAlignment="1" applyProtection="1">
      <alignment vertical="center"/>
      <protection locked="0"/>
    </xf>
    <xf numFmtId="165" fontId="23" fillId="2" borderId="28" xfId="1" applyNumberFormat="1" applyFont="1" applyFill="1" applyBorder="1" applyAlignment="1" applyProtection="1">
      <alignment vertical="center"/>
      <protection locked="0"/>
    </xf>
    <xf numFmtId="0" fontId="15" fillId="0" borderId="41" xfId="0" applyFont="1" applyBorder="1" applyAlignment="1">
      <alignment horizontal="left" vertical="center"/>
    </xf>
    <xf numFmtId="173" fontId="15" fillId="0" borderId="42" xfId="0" applyNumberFormat="1" applyFont="1" applyBorder="1" applyAlignment="1">
      <alignment horizontal="left" vertical="center"/>
    </xf>
    <xf numFmtId="0" fontId="22" fillId="0" borderId="2" xfId="0" applyFont="1" applyBorder="1" applyAlignment="1">
      <alignment horizontal="center" vertical="center"/>
    </xf>
    <xf numFmtId="0" fontId="96" fillId="0" borderId="2" xfId="0" applyFont="1" applyBorder="1" applyAlignment="1" applyProtection="1">
      <alignment horizontal="left" vertical="center"/>
    </xf>
    <xf numFmtId="0" fontId="22" fillId="0" borderId="36" xfId="0" applyFont="1" applyBorder="1" applyAlignment="1">
      <alignment horizontal="center" vertical="center"/>
    </xf>
    <xf numFmtId="0" fontId="21" fillId="0" borderId="0" xfId="0" applyFont="1" applyBorder="1" applyAlignment="1">
      <alignment vertical="center"/>
    </xf>
    <xf numFmtId="0" fontId="39" fillId="0" borderId="6" xfId="0" applyNumberFormat="1" applyFont="1" applyFill="1" applyBorder="1" applyAlignment="1" applyProtection="1">
      <alignment horizontal="center" vertical="center"/>
    </xf>
    <xf numFmtId="49" fontId="56" fillId="0" borderId="0" xfId="0" applyNumberFormat="1" applyFont="1" applyBorder="1" applyAlignment="1">
      <alignment vertical="center"/>
    </xf>
    <xf numFmtId="49" fontId="56" fillId="0" borderId="11" xfId="0" applyNumberFormat="1" applyFont="1" applyBorder="1" applyAlignment="1">
      <alignment vertical="center"/>
    </xf>
    <xf numFmtId="0" fontId="22" fillId="0" borderId="3" xfId="0" applyFont="1" applyBorder="1" applyAlignment="1">
      <alignment vertical="center"/>
    </xf>
    <xf numFmtId="0" fontId="22" fillId="0" borderId="0" xfId="0" applyFont="1" applyBorder="1" applyAlignment="1">
      <alignment vertical="center"/>
    </xf>
    <xf numFmtId="0" fontId="0" fillId="0" borderId="0" xfId="0" applyFill="1" applyBorder="1" applyAlignment="1">
      <alignment vertical="center"/>
    </xf>
    <xf numFmtId="49" fontId="0" fillId="0" borderId="11" xfId="0" applyNumberFormat="1" applyBorder="1" applyAlignment="1" applyProtection="1">
      <alignment vertical="center"/>
      <protection locked="0"/>
    </xf>
    <xf numFmtId="0" fontId="7" fillId="0" borderId="81"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49" fontId="7" fillId="0" borderId="46" xfId="0" applyNumberFormat="1" applyFont="1" applyFill="1" applyBorder="1" applyAlignment="1" applyProtection="1">
      <alignment horizontal="center" vertical="center"/>
    </xf>
    <xf numFmtId="0" fontId="0" fillId="0" borderId="0" xfId="0" applyBorder="1" applyAlignment="1" applyProtection="1">
      <alignment vertical="center"/>
    </xf>
    <xf numFmtId="49" fontId="7" fillId="0" borderId="83" xfId="0" applyNumberFormat="1" applyFont="1" applyFill="1" applyBorder="1" applyAlignment="1" applyProtection="1">
      <alignment horizontal="center" vertical="center" wrapText="1"/>
    </xf>
    <xf numFmtId="49" fontId="7" fillId="0" borderId="60" xfId="0" applyNumberFormat="1" applyFont="1" applyBorder="1" applyAlignment="1" applyProtection="1">
      <alignment horizontal="center" vertical="center"/>
    </xf>
    <xf numFmtId="49" fontId="7" fillId="0" borderId="46" xfId="0" applyNumberFormat="1" applyFont="1" applyBorder="1" applyAlignment="1" applyProtection="1">
      <alignment horizontal="center" vertical="center"/>
    </xf>
    <xf numFmtId="0" fontId="0" fillId="0" borderId="84" xfId="0" applyBorder="1" applyAlignment="1" applyProtection="1">
      <alignment vertical="center"/>
    </xf>
    <xf numFmtId="49" fontId="7" fillId="0" borderId="81" xfId="0" applyNumberFormat="1" applyFont="1" applyBorder="1" applyAlignment="1" applyProtection="1">
      <alignment vertical="center"/>
    </xf>
    <xf numFmtId="0" fontId="0" fillId="0" borderId="10" xfId="0" applyBorder="1" applyAlignment="1" applyProtection="1">
      <alignment vertical="center"/>
    </xf>
    <xf numFmtId="173" fontId="63" fillId="0" borderId="0" xfId="0" applyNumberFormat="1" applyFont="1" applyBorder="1" applyAlignment="1">
      <alignment vertical="center"/>
    </xf>
    <xf numFmtId="0" fontId="15" fillId="0" borderId="58" xfId="0" applyFont="1" applyBorder="1" applyAlignment="1">
      <alignment horizontal="left" vertical="center"/>
    </xf>
    <xf numFmtId="0" fontId="15" fillId="0" borderId="1" xfId="0" applyFont="1" applyBorder="1" applyAlignment="1">
      <alignment vertical="center"/>
    </xf>
    <xf numFmtId="0" fontId="23" fillId="0" borderId="0" xfId="0" applyFont="1" applyBorder="1" applyAlignment="1" applyProtection="1">
      <alignment vertical="center"/>
      <protection locked="0"/>
    </xf>
    <xf numFmtId="0" fontId="23" fillId="2" borderId="85" xfId="0" applyFont="1" applyFill="1" applyBorder="1" applyAlignment="1" applyProtection="1">
      <alignment vertical="center"/>
      <protection locked="0"/>
    </xf>
    <xf numFmtId="0" fontId="20" fillId="0" borderId="2" xfId="0" applyFont="1" applyBorder="1" applyAlignment="1">
      <alignment horizontal="right" vertical="center"/>
    </xf>
    <xf numFmtId="0" fontId="23" fillId="2" borderId="86" xfId="0" applyFont="1" applyFill="1" applyBorder="1" applyAlignment="1" applyProtection="1">
      <alignment vertical="center"/>
      <protection locked="0"/>
    </xf>
    <xf numFmtId="0" fontId="58" fillId="0" borderId="6" xfId="0" applyFont="1" applyFill="1" applyBorder="1" applyAlignment="1" applyProtection="1">
      <alignment horizontal="right" vertical="center"/>
    </xf>
    <xf numFmtId="0" fontId="72" fillId="0" borderId="6" xfId="0" applyFont="1" applyFill="1" applyBorder="1" applyAlignment="1" applyProtection="1">
      <alignment horizontal="center" vertical="center"/>
    </xf>
    <xf numFmtId="0" fontId="72" fillId="0" borderId="6" xfId="0" applyNumberFormat="1" applyFont="1" applyFill="1" applyBorder="1" applyAlignment="1" applyProtection="1">
      <alignment horizontal="center" vertical="center"/>
    </xf>
    <xf numFmtId="1" fontId="72" fillId="0" borderId="6" xfId="0" applyNumberFormat="1" applyFont="1" applyFill="1" applyBorder="1" applyAlignment="1" applyProtection="1">
      <alignment horizontal="center" vertical="center"/>
    </xf>
    <xf numFmtId="0" fontId="4" fillId="0" borderId="87" xfId="0" applyFont="1" applyFill="1" applyBorder="1" applyAlignment="1" applyProtection="1">
      <alignment horizontal="left" vertical="center"/>
    </xf>
    <xf numFmtId="175" fontId="48" fillId="0" borderId="20" xfId="0" applyNumberFormat="1" applyFont="1" applyFill="1" applyBorder="1" applyAlignment="1" applyProtection="1">
      <alignment horizontal="center" vertical="center"/>
    </xf>
    <xf numFmtId="0" fontId="7" fillId="7" borderId="19" xfId="0" applyFont="1" applyFill="1" applyBorder="1" applyAlignment="1" applyProtection="1">
      <alignment horizontal="left" vertical="center" wrapText="1"/>
    </xf>
    <xf numFmtId="0" fontId="4" fillId="7" borderId="20" xfId="0" applyFont="1" applyFill="1" applyBorder="1" applyAlignment="1" applyProtection="1">
      <alignment horizontal="left" vertical="center" wrapText="1"/>
    </xf>
    <xf numFmtId="0" fontId="4" fillId="7" borderId="20" xfId="0" applyFont="1" applyFill="1" applyBorder="1" applyAlignment="1" applyProtection="1">
      <alignment vertical="center" wrapText="1"/>
    </xf>
    <xf numFmtId="0" fontId="4" fillId="7" borderId="20" xfId="0" applyFont="1" applyFill="1" applyBorder="1" applyAlignment="1" applyProtection="1">
      <alignment vertical="center"/>
    </xf>
    <xf numFmtId="0" fontId="4" fillId="8" borderId="2" xfId="0" applyFont="1" applyFill="1" applyBorder="1" applyAlignment="1" applyProtection="1">
      <alignment horizontal="left" vertical="center"/>
    </xf>
    <xf numFmtId="175" fontId="4" fillId="8" borderId="2" xfId="0" applyNumberFormat="1" applyFont="1" applyFill="1" applyBorder="1" applyAlignment="1" applyProtection="1">
      <alignment vertical="center"/>
    </xf>
    <xf numFmtId="175" fontId="7" fillId="8" borderId="2" xfId="0" applyNumberFormat="1" applyFont="1" applyFill="1" applyBorder="1" applyAlignment="1" applyProtection="1">
      <alignment horizontal="right" vertical="center"/>
    </xf>
    <xf numFmtId="173" fontId="7" fillId="8" borderId="2" xfId="0" applyNumberFormat="1" applyFont="1" applyFill="1" applyBorder="1" applyAlignment="1" applyProtection="1">
      <alignment horizontal="right" vertical="center"/>
    </xf>
    <xf numFmtId="173" fontId="4" fillId="0" borderId="37" xfId="0" applyNumberFormat="1" applyFont="1" applyFill="1" applyBorder="1" applyAlignment="1" applyProtection="1">
      <alignment vertical="center"/>
    </xf>
    <xf numFmtId="173" fontId="5" fillId="0" borderId="37" xfId="0" applyNumberFormat="1" applyFont="1" applyFill="1" applyBorder="1" applyAlignment="1" applyProtection="1">
      <alignment vertical="center"/>
    </xf>
    <xf numFmtId="173" fontId="5" fillId="0" borderId="37" xfId="1" applyNumberFormat="1" applyFont="1" applyFill="1" applyBorder="1" applyAlignment="1" applyProtection="1">
      <alignment vertical="center"/>
    </xf>
    <xf numFmtId="9" fontId="5" fillId="0" borderId="88" xfId="0" applyNumberFormat="1" applyFont="1" applyFill="1" applyBorder="1" applyAlignment="1" applyProtection="1">
      <alignment vertical="center"/>
    </xf>
    <xf numFmtId="0" fontId="5" fillId="0" borderId="89" xfId="0" applyFont="1" applyFill="1" applyBorder="1" applyAlignment="1" applyProtection="1">
      <alignment vertical="center"/>
    </xf>
    <xf numFmtId="0" fontId="4" fillId="0" borderId="89" xfId="0" applyFont="1" applyBorder="1" applyAlignment="1" applyProtection="1">
      <alignment vertical="center"/>
    </xf>
    <xf numFmtId="2" fontId="5" fillId="0" borderId="89" xfId="0" applyNumberFormat="1" applyFont="1" applyFill="1" applyBorder="1" applyAlignment="1" applyProtection="1">
      <alignment vertical="center"/>
    </xf>
    <xf numFmtId="0" fontId="5" fillId="0" borderId="89" xfId="0" applyFont="1" applyFill="1" applyBorder="1" applyAlignment="1" applyProtection="1">
      <alignment horizontal="center" vertical="center"/>
    </xf>
    <xf numFmtId="9" fontId="5" fillId="0" borderId="89" xfId="15" applyFont="1" applyFill="1" applyBorder="1" applyAlignment="1" applyProtection="1">
      <alignment vertical="center"/>
    </xf>
    <xf numFmtId="173" fontId="5" fillId="0" borderId="89" xfId="0" applyNumberFormat="1" applyFont="1" applyFill="1" applyBorder="1" applyAlignment="1" applyProtection="1">
      <alignment vertical="center"/>
    </xf>
    <xf numFmtId="173" fontId="5" fillId="0" borderId="89" xfId="0" applyNumberFormat="1" applyFont="1" applyFill="1" applyBorder="1" applyAlignment="1" applyProtection="1">
      <alignment horizontal="center" vertical="center"/>
    </xf>
    <xf numFmtId="0" fontId="6" fillId="0" borderId="7" xfId="0" applyFont="1" applyFill="1" applyBorder="1" applyAlignment="1" applyProtection="1">
      <alignment vertical="center"/>
    </xf>
    <xf numFmtId="173" fontId="4" fillId="0" borderId="8" xfId="0" applyNumberFormat="1" applyFont="1" applyFill="1" applyBorder="1" applyAlignment="1" applyProtection="1">
      <alignment horizontal="center" vertical="center"/>
    </xf>
    <xf numFmtId="9" fontId="4" fillId="0" borderId="8" xfId="15" applyFont="1" applyFill="1" applyBorder="1" applyAlignment="1" applyProtection="1">
      <alignment vertical="center"/>
    </xf>
    <xf numFmtId="173" fontId="4" fillId="0" borderId="8" xfId="0" applyNumberFormat="1" applyFont="1" applyFill="1" applyBorder="1" applyAlignment="1" applyProtection="1">
      <alignment horizontal="left" vertical="center"/>
    </xf>
    <xf numFmtId="0" fontId="5" fillId="0" borderId="20" xfId="0" applyFont="1" applyFill="1" applyBorder="1" applyAlignment="1" applyProtection="1">
      <alignment vertical="center"/>
    </xf>
    <xf numFmtId="0" fontId="72" fillId="0" borderId="20" xfId="0" applyFont="1" applyBorder="1" applyAlignment="1" applyProtection="1">
      <alignment vertical="center"/>
    </xf>
    <xf numFmtId="0" fontId="18" fillId="0" borderId="20" xfId="0" applyFont="1" applyFill="1" applyBorder="1" applyAlignment="1" applyProtection="1">
      <alignment horizontal="center" vertical="center"/>
    </xf>
    <xf numFmtId="9" fontId="18" fillId="0" borderId="20" xfId="0" applyNumberFormat="1" applyFont="1" applyFill="1" applyBorder="1" applyAlignment="1" applyProtection="1">
      <alignment vertical="center"/>
    </xf>
    <xf numFmtId="0" fontId="18" fillId="0" borderId="20" xfId="0" applyFont="1" applyFill="1" applyBorder="1" applyAlignment="1" applyProtection="1">
      <alignment horizontal="left" vertical="center"/>
    </xf>
    <xf numFmtId="173" fontId="25" fillId="0" borderId="20" xfId="0" applyNumberFormat="1" applyFont="1" applyFill="1" applyBorder="1" applyAlignment="1" applyProtection="1">
      <alignment horizontal="left" vertical="center"/>
    </xf>
    <xf numFmtId="173" fontId="25" fillId="0" borderId="20" xfId="0" applyNumberFormat="1" applyFont="1" applyFill="1" applyBorder="1" applyAlignment="1" applyProtection="1">
      <alignment horizontal="center" vertical="center"/>
    </xf>
    <xf numFmtId="173" fontId="18" fillId="0" borderId="20" xfId="0" applyNumberFormat="1" applyFont="1" applyFill="1" applyBorder="1" applyAlignment="1" applyProtection="1">
      <alignment horizontal="left" vertical="center"/>
    </xf>
    <xf numFmtId="173" fontId="64" fillId="0" borderId="10" xfId="0" applyNumberFormat="1" applyFont="1" applyFill="1" applyBorder="1" applyAlignment="1" applyProtection="1">
      <alignment horizontal="left" vertical="center"/>
    </xf>
    <xf numFmtId="173" fontId="4" fillId="0" borderId="37" xfId="0" applyNumberFormat="1" applyFont="1" applyBorder="1" applyAlignment="1" applyProtection="1">
      <alignment vertical="center"/>
    </xf>
    <xf numFmtId="0" fontId="64" fillId="0" borderId="22" xfId="0" applyFont="1" applyFill="1" applyBorder="1" applyAlignment="1" applyProtection="1">
      <alignment horizontal="left" vertical="center"/>
    </xf>
    <xf numFmtId="0" fontId="7" fillId="0" borderId="1" xfId="0" applyFont="1" applyBorder="1" applyAlignment="1" applyProtection="1">
      <alignment horizontal="left" vertical="center"/>
    </xf>
    <xf numFmtId="168" fontId="5" fillId="0" borderId="1" xfId="0" applyNumberFormat="1" applyFont="1" applyFill="1" applyBorder="1" applyAlignment="1" applyProtection="1">
      <alignment vertical="center"/>
    </xf>
    <xf numFmtId="166" fontId="64" fillId="0" borderId="90" xfId="0" applyNumberFormat="1" applyFont="1" applyFill="1" applyBorder="1" applyAlignment="1" applyProtection="1">
      <alignment vertical="center"/>
    </xf>
    <xf numFmtId="0" fontId="6"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4" fillId="0" borderId="1" xfId="0" applyFont="1" applyBorder="1" applyAlignment="1" applyProtection="1">
      <alignment vertical="center"/>
    </xf>
    <xf numFmtId="168" fontId="5" fillId="0" borderId="0" xfId="0" applyNumberFormat="1" applyFont="1" applyFill="1" applyBorder="1" applyAlignment="1" applyProtection="1">
      <alignment horizontal="left" vertical="center"/>
    </xf>
    <xf numFmtId="167" fontId="5" fillId="0" borderId="0" xfId="0" applyNumberFormat="1" applyFont="1" applyFill="1" applyBorder="1" applyAlignment="1" applyProtection="1">
      <alignment horizontal="left" vertical="center"/>
    </xf>
    <xf numFmtId="0" fontId="5" fillId="0" borderId="24" xfId="0" applyFont="1" applyFill="1" applyBorder="1" applyAlignment="1" applyProtection="1">
      <alignment vertical="center"/>
    </xf>
    <xf numFmtId="0" fontId="7" fillId="3" borderId="91" xfId="0" applyFont="1" applyFill="1" applyBorder="1" applyAlignment="1" applyProtection="1">
      <alignment horizontal="center" vertical="center" wrapText="1"/>
    </xf>
    <xf numFmtId="0" fontId="7" fillId="9" borderId="91" xfId="0" applyFont="1" applyFill="1" applyBorder="1" applyAlignment="1" applyProtection="1">
      <alignment horizontal="center" vertical="center" wrapText="1"/>
    </xf>
    <xf numFmtId="175" fontId="4" fillId="0" borderId="92" xfId="0" applyNumberFormat="1" applyFont="1" applyFill="1" applyBorder="1" applyAlignment="1" applyProtection="1">
      <alignment horizontal="right" vertical="center"/>
    </xf>
    <xf numFmtId="0" fontId="4" fillId="7" borderId="92" xfId="0" applyFont="1" applyFill="1" applyBorder="1" applyAlignment="1" applyProtection="1">
      <alignment vertical="center"/>
    </xf>
    <xf numFmtId="175" fontId="4" fillId="8" borderId="36" xfId="0" applyNumberFormat="1" applyFont="1" applyFill="1" applyBorder="1" applyAlignment="1" applyProtection="1">
      <alignment vertical="center"/>
    </xf>
    <xf numFmtId="175" fontId="4" fillId="0" borderId="91" xfId="0" applyNumberFormat="1" applyFont="1" applyFill="1" applyBorder="1" applyAlignment="1" applyProtection="1">
      <alignment horizontal="right" vertical="center"/>
    </xf>
    <xf numFmtId="0" fontId="4" fillId="0" borderId="13" xfId="0" applyFont="1" applyBorder="1" applyAlignment="1">
      <alignment vertical="center"/>
    </xf>
    <xf numFmtId="0" fontId="4" fillId="0" borderId="10" xfId="0" applyFont="1" applyBorder="1" applyAlignment="1">
      <alignment vertical="center"/>
    </xf>
    <xf numFmtId="0" fontId="56" fillId="0" borderId="24" xfId="0" applyFont="1" applyBorder="1" applyAlignment="1">
      <alignment vertical="center"/>
    </xf>
    <xf numFmtId="0" fontId="11" fillId="0" borderId="0" xfId="0" applyFont="1" applyBorder="1" applyAlignment="1" applyProtection="1">
      <alignment horizontal="center" vertical="center"/>
    </xf>
    <xf numFmtId="173" fontId="15" fillId="0" borderId="14" xfId="0" applyNumberFormat="1" applyFont="1" applyBorder="1" applyAlignment="1">
      <alignment vertical="center"/>
    </xf>
    <xf numFmtId="0" fontId="7" fillId="0" borderId="93" xfId="0" applyFont="1" applyBorder="1" applyAlignment="1">
      <alignment horizontal="right" vertical="center"/>
    </xf>
    <xf numFmtId="0" fontId="7" fillId="0" borderId="1" xfId="0" applyFont="1" applyBorder="1" applyAlignment="1">
      <alignment horizontal="right" vertical="center"/>
    </xf>
    <xf numFmtId="0" fontId="7" fillId="0" borderId="94" xfId="0" applyFont="1" applyBorder="1" applyAlignment="1">
      <alignment horizontal="right" vertical="center"/>
    </xf>
    <xf numFmtId="173" fontId="7" fillId="0" borderId="72" xfId="1" applyNumberFormat="1" applyFont="1" applyBorder="1" applyAlignment="1">
      <alignment vertical="center"/>
    </xf>
    <xf numFmtId="173" fontId="15" fillId="0" borderId="22" xfId="0" applyNumberFormat="1" applyFont="1" applyBorder="1" applyAlignment="1">
      <alignment vertical="center"/>
    </xf>
    <xf numFmtId="173" fontId="15" fillId="0" borderId="23" xfId="0" applyNumberFormat="1" applyFont="1" applyBorder="1" applyAlignment="1">
      <alignment vertical="center"/>
    </xf>
    <xf numFmtId="173" fontId="15" fillId="0" borderId="0" xfId="0" applyNumberFormat="1" applyFont="1" applyBorder="1" applyAlignment="1">
      <alignment vertical="center"/>
    </xf>
    <xf numFmtId="173" fontId="15" fillId="0" borderId="62" xfId="0" applyNumberFormat="1" applyFont="1" applyBorder="1" applyAlignment="1">
      <alignment vertical="center"/>
    </xf>
    <xf numFmtId="173" fontId="15" fillId="0" borderId="44" xfId="0" applyNumberFormat="1" applyFont="1" applyBorder="1" applyAlignment="1">
      <alignment vertical="center"/>
    </xf>
    <xf numFmtId="173" fontId="7" fillId="0" borderId="47" xfId="1" applyNumberFormat="1" applyFont="1" applyBorder="1" applyAlignment="1">
      <alignment vertical="center"/>
    </xf>
    <xf numFmtId="173" fontId="4" fillId="0" borderId="95" xfId="1" applyNumberFormat="1" applyFont="1" applyFill="1" applyBorder="1" applyAlignment="1">
      <alignment vertical="center"/>
    </xf>
    <xf numFmtId="0" fontId="7" fillId="0" borderId="18" xfId="0" applyFont="1" applyBorder="1" applyAlignment="1">
      <alignment horizontal="right" vertical="center"/>
    </xf>
    <xf numFmtId="0" fontId="7" fillId="0" borderId="37" xfId="0" applyFont="1" applyBorder="1" applyAlignment="1">
      <alignment horizontal="right" vertical="center"/>
    </xf>
    <xf numFmtId="0" fontId="7" fillId="0" borderId="57" xfId="0" applyFont="1" applyBorder="1" applyAlignment="1">
      <alignment horizontal="right" vertical="center"/>
    </xf>
    <xf numFmtId="173" fontId="7" fillId="0" borderId="96" xfId="1" applyNumberFormat="1" applyFont="1" applyBorder="1" applyAlignment="1">
      <alignment vertical="center"/>
    </xf>
    <xf numFmtId="0" fontId="23" fillId="2" borderId="97" xfId="0" applyFont="1" applyFill="1" applyBorder="1" applyAlignment="1" applyProtection="1">
      <alignment vertical="center"/>
      <protection locked="0"/>
    </xf>
    <xf numFmtId="0" fontId="20" fillId="2" borderId="51" xfId="0" applyFont="1" applyFill="1" applyBorder="1" applyAlignment="1">
      <alignment horizontal="left" vertical="center"/>
    </xf>
    <xf numFmtId="173" fontId="20" fillId="0" borderId="47" xfId="1" applyNumberFormat="1" applyFont="1" applyBorder="1" applyAlignment="1">
      <alignment vertical="center"/>
    </xf>
    <xf numFmtId="173" fontId="5" fillId="0" borderId="14" xfId="0" applyNumberFormat="1" applyFont="1" applyFill="1" applyBorder="1" applyAlignment="1">
      <alignment vertical="center"/>
    </xf>
    <xf numFmtId="173" fontId="64" fillId="0" borderId="98" xfId="1" applyNumberFormat="1" applyFont="1" applyBorder="1" applyAlignment="1" applyProtection="1">
      <alignment vertical="center"/>
    </xf>
    <xf numFmtId="0" fontId="20" fillId="0" borderId="43" xfId="0" applyFont="1" applyBorder="1" applyAlignment="1">
      <alignment vertical="center"/>
    </xf>
    <xf numFmtId="173" fontId="18" fillId="0" borderId="14" xfId="0" applyNumberFormat="1" applyFont="1" applyBorder="1"/>
    <xf numFmtId="173" fontId="20" fillId="0" borderId="98" xfId="1" applyNumberFormat="1" applyFont="1" applyBorder="1" applyAlignment="1">
      <alignment vertical="center"/>
    </xf>
    <xf numFmtId="0" fontId="20" fillId="0" borderId="58" xfId="0" applyFont="1" applyBorder="1" applyAlignment="1">
      <alignment vertical="center"/>
    </xf>
    <xf numFmtId="0" fontId="18" fillId="0" borderId="23" xfId="0" applyFont="1" applyBorder="1" applyAlignment="1">
      <alignment vertical="center"/>
    </xf>
    <xf numFmtId="173" fontId="18" fillId="0" borderId="79" xfId="0" applyNumberFormat="1" applyFont="1" applyBorder="1" applyAlignment="1">
      <alignment vertical="center"/>
    </xf>
    <xf numFmtId="0" fontId="18" fillId="0" borderId="22" xfId="0" applyFont="1" applyBorder="1" applyAlignment="1">
      <alignment vertical="center"/>
    </xf>
    <xf numFmtId="0" fontId="18" fillId="0" borderId="35" xfId="0" applyFont="1" applyBorder="1" applyAlignment="1">
      <alignment vertical="center"/>
    </xf>
    <xf numFmtId="173" fontId="18" fillId="0" borderId="44" xfId="0" applyNumberFormat="1" applyFont="1" applyBorder="1" applyAlignment="1">
      <alignment vertical="center"/>
    </xf>
    <xf numFmtId="0" fontId="20" fillId="0" borderId="13" xfId="0" applyFont="1" applyBorder="1" applyAlignment="1">
      <alignment horizontal="right" vertical="center"/>
    </xf>
    <xf numFmtId="0" fontId="20" fillId="0" borderId="10" xfId="0" applyFont="1" applyBorder="1" applyAlignment="1">
      <alignment horizontal="right" vertical="center"/>
    </xf>
    <xf numFmtId="0" fontId="20" fillId="0" borderId="22" xfId="0" applyFont="1" applyBorder="1" applyAlignment="1">
      <alignment horizontal="right" vertical="center"/>
    </xf>
    <xf numFmtId="173" fontId="18" fillId="0" borderId="22" xfId="1" applyNumberFormat="1" applyFont="1" applyBorder="1" applyAlignment="1">
      <alignment vertical="center"/>
    </xf>
    <xf numFmtId="173" fontId="18" fillId="0" borderId="22" xfId="0" applyNumberFormat="1" applyFont="1" applyBorder="1" applyAlignment="1">
      <alignment vertical="center"/>
    </xf>
    <xf numFmtId="0" fontId="24" fillId="2" borderId="99" xfId="0" applyFont="1" applyFill="1" applyBorder="1" applyAlignment="1" applyProtection="1">
      <alignment vertical="center"/>
      <protection locked="0"/>
    </xf>
    <xf numFmtId="0" fontId="20" fillId="2" borderId="77" xfId="0" applyFont="1" applyFill="1" applyBorder="1" applyAlignment="1">
      <alignment horizontal="right" vertical="center"/>
    </xf>
    <xf numFmtId="0" fontId="15" fillId="0" borderId="100" xfId="0" applyFont="1" applyBorder="1" applyAlignment="1">
      <alignment vertical="center"/>
    </xf>
    <xf numFmtId="0" fontId="15" fillId="0" borderId="24" xfId="0" applyFont="1" applyBorder="1" applyAlignment="1">
      <alignment vertical="center"/>
    </xf>
    <xf numFmtId="0" fontId="17" fillId="0" borderId="24" xfId="0" applyFont="1" applyBorder="1" applyAlignment="1">
      <alignment horizontal="right" vertical="center"/>
    </xf>
    <xf numFmtId="173" fontId="20" fillId="0" borderId="101" xfId="0" applyNumberFormat="1" applyFont="1" applyBorder="1" applyAlignment="1">
      <alignment vertical="center"/>
    </xf>
    <xf numFmtId="173" fontId="25" fillId="0" borderId="102" xfId="1" applyNumberFormat="1" applyFont="1" applyBorder="1" applyAlignment="1" applyProtection="1">
      <alignment vertical="center"/>
    </xf>
    <xf numFmtId="173" fontId="25" fillId="0" borderId="42" xfId="1" applyNumberFormat="1" applyFont="1" applyBorder="1" applyAlignment="1" applyProtection="1">
      <alignment vertical="center"/>
    </xf>
    <xf numFmtId="173" fontId="25" fillId="0" borderId="90" xfId="1" applyNumberFormat="1" applyFont="1" applyBorder="1" applyAlignment="1" applyProtection="1">
      <alignment vertical="center"/>
    </xf>
    <xf numFmtId="173" fontId="7" fillId="0" borderId="47" xfId="1" applyNumberFormat="1" applyFont="1" applyBorder="1" applyAlignment="1" applyProtection="1">
      <alignment vertical="center"/>
    </xf>
    <xf numFmtId="173" fontId="5" fillId="0" borderId="103" xfId="1" applyNumberFormat="1" applyFont="1" applyFill="1" applyBorder="1" applyAlignment="1" applyProtection="1">
      <alignment vertical="center"/>
    </xf>
    <xf numFmtId="173" fontId="5" fillId="0" borderId="54" xfId="1" applyNumberFormat="1" applyFont="1" applyFill="1" applyBorder="1" applyAlignment="1" applyProtection="1">
      <alignment vertical="center"/>
    </xf>
    <xf numFmtId="173" fontId="5" fillId="0" borderId="78" xfId="1" applyNumberFormat="1" applyFont="1" applyFill="1" applyBorder="1" applyAlignment="1" applyProtection="1">
      <alignment vertical="center"/>
    </xf>
    <xf numFmtId="0" fontId="23" fillId="2" borderId="69" xfId="0" applyFont="1" applyFill="1" applyBorder="1" applyAlignment="1" applyProtection="1">
      <alignment vertical="center"/>
      <protection locked="0"/>
    </xf>
    <xf numFmtId="173" fontId="5" fillId="0" borderId="95" xfId="1" applyNumberFormat="1" applyFont="1" applyFill="1" applyBorder="1" applyAlignment="1" applyProtection="1">
      <alignment vertical="center"/>
    </xf>
    <xf numFmtId="166" fontId="23" fillId="2" borderId="77" xfId="1" applyFont="1" applyFill="1" applyBorder="1" applyAlignment="1" applyProtection="1">
      <alignment vertical="center"/>
      <protection locked="0"/>
    </xf>
    <xf numFmtId="0" fontId="5" fillId="2" borderId="70" xfId="0" applyFont="1" applyFill="1" applyBorder="1" applyAlignment="1" applyProtection="1">
      <alignment vertical="center"/>
    </xf>
    <xf numFmtId="0" fontId="23" fillId="2" borderId="99" xfId="0" applyFont="1" applyFill="1" applyBorder="1" applyAlignment="1" applyProtection="1">
      <alignment vertical="center"/>
      <protection locked="0"/>
    </xf>
    <xf numFmtId="0" fontId="23" fillId="0" borderId="37" xfId="0" applyFont="1" applyBorder="1" applyAlignment="1" applyProtection="1">
      <alignment vertical="center"/>
      <protection locked="0"/>
    </xf>
    <xf numFmtId="0" fontId="7" fillId="0" borderId="100" xfId="0" applyFont="1" applyBorder="1" applyAlignment="1">
      <alignment horizontal="right" vertical="center"/>
    </xf>
    <xf numFmtId="0" fontId="7" fillId="0" borderId="24" xfId="0" applyFont="1" applyBorder="1" applyAlignment="1">
      <alignment horizontal="right" vertical="center"/>
    </xf>
    <xf numFmtId="166" fontId="20" fillId="0" borderId="24" xfId="1" applyFont="1" applyBorder="1" applyAlignment="1">
      <alignment horizontal="right" vertical="center"/>
    </xf>
    <xf numFmtId="173" fontId="20" fillId="0" borderId="40" xfId="0" applyNumberFormat="1" applyFont="1" applyBorder="1" applyAlignment="1">
      <alignment vertical="center"/>
    </xf>
    <xf numFmtId="0" fontId="7" fillId="0" borderId="88" xfId="0" applyFont="1" applyBorder="1" applyAlignment="1">
      <alignment vertical="center"/>
    </xf>
    <xf numFmtId="0" fontId="15" fillId="0" borderId="89" xfId="0" applyFont="1" applyBorder="1" applyAlignment="1">
      <alignment vertical="center"/>
    </xf>
    <xf numFmtId="173" fontId="15" fillId="0" borderId="104" xfId="0" applyNumberFormat="1" applyFont="1" applyBorder="1" applyAlignment="1">
      <alignment vertical="center"/>
    </xf>
    <xf numFmtId="0" fontId="29" fillId="2" borderId="29" xfId="0" applyFont="1" applyFill="1" applyBorder="1" applyAlignment="1" applyProtection="1">
      <alignment horizontal="center" vertical="center"/>
      <protection locked="0"/>
    </xf>
    <xf numFmtId="0" fontId="29" fillId="2" borderId="31" xfId="0" applyFont="1" applyFill="1" applyBorder="1" applyAlignment="1" applyProtection="1">
      <alignment horizontal="center" vertical="center"/>
      <protection locked="0"/>
    </xf>
    <xf numFmtId="0" fontId="29" fillId="2" borderId="105" xfId="0" applyFont="1" applyFill="1" applyBorder="1" applyAlignment="1" applyProtection="1">
      <alignment horizontal="center" vertical="center"/>
      <protection locked="0"/>
    </xf>
    <xf numFmtId="0" fontId="95" fillId="0" borderId="2" xfId="0" applyFont="1" applyBorder="1" applyAlignment="1">
      <alignment horizontal="left" vertical="center"/>
    </xf>
    <xf numFmtId="0" fontId="7" fillId="0" borderId="106" xfId="0" applyFont="1" applyBorder="1" applyAlignment="1" applyProtection="1">
      <alignment horizontal="center" vertical="center" wrapText="1"/>
    </xf>
    <xf numFmtId="49" fontId="7" fillId="0" borderId="106" xfId="0" applyNumberFormat="1" applyFont="1" applyBorder="1" applyAlignment="1" applyProtection="1">
      <alignment vertical="center"/>
    </xf>
    <xf numFmtId="15" fontId="7" fillId="6" borderId="70" xfId="0" applyNumberFormat="1" applyFont="1" applyFill="1" applyBorder="1" applyAlignment="1" applyProtection="1">
      <alignment horizontal="center" vertical="center"/>
      <protection locked="0"/>
    </xf>
    <xf numFmtId="15" fontId="7" fillId="6" borderId="57" xfId="0" applyNumberFormat="1" applyFont="1" applyFill="1" applyBorder="1" applyAlignment="1" applyProtection="1">
      <alignment horizontal="center" vertical="center"/>
      <protection locked="0"/>
    </xf>
    <xf numFmtId="49" fontId="7" fillId="0" borderId="107" xfId="0" applyNumberFormat="1" applyFont="1" applyFill="1" applyBorder="1" applyAlignment="1" applyProtection="1">
      <alignment horizontal="center" vertical="center" wrapText="1"/>
    </xf>
    <xf numFmtId="181" fontId="23" fillId="0" borderId="28" xfId="0" applyNumberFormat="1" applyFont="1" applyFill="1" applyBorder="1" applyAlignment="1" applyProtection="1">
      <alignment vertical="center"/>
    </xf>
    <xf numFmtId="181" fontId="23" fillId="2" borderId="28" xfId="0" applyNumberFormat="1" applyFont="1" applyFill="1" applyBorder="1" applyAlignment="1" applyProtection="1">
      <alignment vertical="center"/>
      <protection locked="0"/>
    </xf>
    <xf numFmtId="181" fontId="23" fillId="2" borderId="53" xfId="0" applyNumberFormat="1" applyFont="1" applyFill="1" applyBorder="1" applyAlignment="1" applyProtection="1">
      <alignment vertical="center"/>
      <protection locked="0"/>
    </xf>
    <xf numFmtId="181" fontId="23" fillId="2" borderId="16" xfId="0" applyNumberFormat="1" applyFont="1" applyFill="1" applyBorder="1" applyAlignment="1" applyProtection="1">
      <alignment vertical="center"/>
      <protection locked="0"/>
    </xf>
    <xf numFmtId="181" fontId="23" fillId="2" borderId="71" xfId="0" applyNumberFormat="1" applyFont="1" applyFill="1" applyBorder="1" applyAlignment="1" applyProtection="1">
      <alignment vertical="center"/>
      <protection locked="0"/>
    </xf>
    <xf numFmtId="181" fontId="23" fillId="2" borderId="77" xfId="0" applyNumberFormat="1" applyFont="1" applyFill="1" applyBorder="1" applyAlignment="1" applyProtection="1">
      <alignment vertical="center"/>
      <protection locked="0"/>
    </xf>
    <xf numFmtId="0" fontId="4" fillId="0" borderId="11" xfId="0" applyFont="1" applyBorder="1"/>
    <xf numFmtId="0" fontId="17" fillId="5" borderId="13" xfId="0" applyFont="1" applyFill="1" applyBorder="1" applyAlignment="1" applyProtection="1">
      <alignment vertical="center"/>
    </xf>
    <xf numFmtId="0" fontId="64" fillId="0" borderId="24" xfId="0" applyFont="1" applyFill="1" applyBorder="1" applyAlignment="1" applyProtection="1">
      <alignment horizontal="right" vertical="center"/>
    </xf>
    <xf numFmtId="0" fontId="7" fillId="0" borderId="66" xfId="0" applyFont="1" applyBorder="1" applyAlignment="1">
      <alignment horizontal="right" vertical="center"/>
    </xf>
    <xf numFmtId="165" fontId="7" fillId="0" borderId="96" xfId="1" applyNumberFormat="1" applyFont="1" applyBorder="1" applyAlignment="1">
      <alignment vertical="center"/>
    </xf>
    <xf numFmtId="0" fontId="26" fillId="0" borderId="15" xfId="0" applyFont="1" applyBorder="1" applyAlignment="1">
      <alignment horizontal="right" vertical="center"/>
    </xf>
    <xf numFmtId="165" fontId="26" fillId="0" borderId="80" xfId="1" applyNumberFormat="1" applyFont="1" applyBorder="1" applyAlignment="1">
      <alignment vertical="center"/>
    </xf>
    <xf numFmtId="165" fontId="7" fillId="0" borderId="9" xfId="1" applyNumberFormat="1" applyFont="1" applyBorder="1" applyAlignment="1">
      <alignment vertical="center"/>
    </xf>
    <xf numFmtId="0" fontId="5" fillId="2" borderId="17"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36"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5" fontId="9" fillId="2" borderId="108" xfId="0" applyNumberFormat="1" applyFont="1" applyFill="1" applyBorder="1" applyAlignment="1" applyProtection="1">
      <alignment vertical="center"/>
      <protection locked="0"/>
    </xf>
    <xf numFmtId="0" fontId="5" fillId="2" borderId="108"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6" fillId="2" borderId="108" xfId="0" applyFont="1" applyFill="1" applyBorder="1" applyAlignment="1" applyProtection="1">
      <alignment vertical="center"/>
      <protection locked="0"/>
    </xf>
    <xf numFmtId="0" fontId="5" fillId="2" borderId="109" xfId="0" applyFont="1" applyFill="1" applyBorder="1" applyAlignment="1" applyProtection="1">
      <alignment vertical="center"/>
      <protection locked="0"/>
    </xf>
    <xf numFmtId="0" fontId="4" fillId="2" borderId="108"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protection locked="0"/>
    </xf>
    <xf numFmtId="0" fontId="15" fillId="0" borderId="25" xfId="0" applyFont="1" applyBorder="1" applyAlignment="1">
      <alignment horizontal="right" vertical="center"/>
    </xf>
    <xf numFmtId="0" fontId="4" fillId="2" borderId="11"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0" fontId="7" fillId="0" borderId="82" xfId="0" applyFont="1" applyBorder="1" applyAlignment="1" applyProtection="1">
      <alignment horizontal="center" wrapText="1"/>
    </xf>
    <xf numFmtId="0" fontId="7" fillId="0" borderId="91" xfId="0" applyFont="1" applyBorder="1" applyAlignment="1" applyProtection="1">
      <alignment horizontal="center" wrapText="1"/>
    </xf>
    <xf numFmtId="0" fontId="38" fillId="0" borderId="10" xfId="0" applyFont="1" applyBorder="1" applyAlignment="1" applyProtection="1">
      <alignment vertical="center"/>
    </xf>
    <xf numFmtId="0" fontId="48" fillId="0" borderId="25" xfId="0" applyFont="1" applyBorder="1" applyAlignment="1" applyProtection="1">
      <alignment horizontal="center" vertical="center" wrapText="1"/>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0" fontId="15" fillId="0" borderId="2" xfId="0" applyFont="1" applyBorder="1" applyAlignment="1">
      <alignment horizontal="center" vertical="center"/>
    </xf>
    <xf numFmtId="0" fontId="15" fillId="0" borderId="25" xfId="0" applyFont="1" applyBorder="1" applyAlignment="1">
      <alignment vertical="center"/>
    </xf>
    <xf numFmtId="0" fontId="18" fillId="0" borderId="26" xfId="0" applyFont="1" applyFill="1" applyBorder="1" applyAlignment="1" applyProtection="1">
      <alignment horizontal="right" vertical="center"/>
    </xf>
    <xf numFmtId="0" fontId="18" fillId="0" borderId="27" xfId="0" applyFont="1" applyFill="1" applyBorder="1" applyAlignment="1" applyProtection="1">
      <alignment horizontal="right" vertical="center"/>
    </xf>
    <xf numFmtId="0" fontId="18" fillId="0" borderId="110" xfId="0" applyFont="1" applyFill="1" applyBorder="1" applyAlignment="1" applyProtection="1">
      <alignment horizontal="right" vertical="center"/>
    </xf>
    <xf numFmtId="0" fontId="4" fillId="0" borderId="3" xfId="0" applyFont="1" applyFill="1" applyBorder="1" applyAlignment="1" applyProtection="1">
      <alignment horizontal="left" vertical="center"/>
    </xf>
    <xf numFmtId="0" fontId="4" fillId="5" borderId="111" xfId="0" applyFont="1" applyFill="1" applyBorder="1" applyAlignment="1" applyProtection="1">
      <alignment horizontal="right" vertical="center"/>
    </xf>
    <xf numFmtId="0" fontId="4" fillId="0" borderId="112" xfId="0" applyFont="1" applyBorder="1" applyAlignment="1" applyProtection="1">
      <alignment horizontal="right" vertical="center"/>
    </xf>
    <xf numFmtId="0" fontId="26" fillId="0" borderId="113" xfId="0" applyFont="1" applyBorder="1" applyAlignment="1" applyProtection="1">
      <alignment horizontal="right" vertical="center"/>
    </xf>
    <xf numFmtId="0" fontId="4" fillId="5" borderId="114" xfId="0" applyFont="1" applyFill="1" applyBorder="1" applyAlignment="1" applyProtection="1">
      <alignment horizontal="right" vertical="center"/>
    </xf>
    <xf numFmtId="0" fontId="4" fillId="0" borderId="26" xfId="0" applyFont="1" applyFill="1" applyBorder="1" applyAlignment="1" applyProtection="1">
      <alignment horizontal="right" vertical="center"/>
    </xf>
    <xf numFmtId="0" fontId="4" fillId="0" borderId="27" xfId="0" applyFont="1" applyFill="1" applyBorder="1" applyAlignment="1" applyProtection="1">
      <alignment horizontal="right" vertical="center"/>
    </xf>
    <xf numFmtId="0" fontId="4" fillId="0" borderId="110" xfId="0" applyFont="1" applyFill="1" applyBorder="1" applyAlignment="1" applyProtection="1">
      <alignment horizontal="right" vertical="center"/>
    </xf>
    <xf numFmtId="0" fontId="4" fillId="0" borderId="115" xfId="0" applyFont="1" applyFill="1" applyBorder="1" applyAlignment="1" applyProtection="1">
      <alignment horizontal="right" vertical="center"/>
    </xf>
    <xf numFmtId="0" fontId="4" fillId="0" borderId="116" xfId="0" applyFont="1" applyFill="1" applyBorder="1" applyAlignment="1" applyProtection="1">
      <alignment horizontal="right" vertical="center"/>
    </xf>
    <xf numFmtId="0" fontId="4" fillId="0" borderId="117" xfId="0" applyFont="1" applyFill="1" applyBorder="1" applyAlignment="1" applyProtection="1">
      <alignment horizontal="right" vertical="center"/>
    </xf>
    <xf numFmtId="0" fontId="4" fillId="0" borderId="118" xfId="0" applyFont="1" applyFill="1" applyBorder="1" applyAlignment="1" applyProtection="1">
      <alignment horizontal="right" vertical="center"/>
    </xf>
    <xf numFmtId="0" fontId="4" fillId="0" borderId="108" xfId="0" applyFont="1" applyFill="1" applyBorder="1" applyAlignment="1" applyProtection="1">
      <alignment horizontal="right" vertical="center"/>
    </xf>
    <xf numFmtId="0" fontId="4" fillId="0" borderId="119" xfId="0" applyFont="1" applyFill="1" applyBorder="1" applyAlignment="1" applyProtection="1">
      <alignment horizontal="right" vertical="center"/>
    </xf>
    <xf numFmtId="0" fontId="4" fillId="0" borderId="27" xfId="0" applyFont="1" applyBorder="1" applyAlignment="1" applyProtection="1">
      <alignment horizontal="right" vertical="center"/>
    </xf>
    <xf numFmtId="0" fontId="18" fillId="0" borderId="26" xfId="0" applyFont="1" applyBorder="1" applyAlignment="1" applyProtection="1">
      <alignment horizontal="right" vertical="center"/>
    </xf>
    <xf numFmtId="0" fontId="18" fillId="0" borderId="110" xfId="0" applyFont="1" applyBorder="1" applyAlignment="1" applyProtection="1">
      <alignment horizontal="right" vertical="center"/>
    </xf>
    <xf numFmtId="0" fontId="4" fillId="0" borderId="113" xfId="0" applyFont="1" applyFill="1" applyBorder="1" applyAlignment="1" applyProtection="1">
      <alignment horizontal="right" vertical="center"/>
    </xf>
    <xf numFmtId="0" fontId="103" fillId="0" borderId="70" xfId="0" applyFont="1" applyFill="1" applyBorder="1" applyAlignment="1" applyProtection="1">
      <alignment horizontal="right" vertical="center"/>
    </xf>
    <xf numFmtId="9" fontId="34" fillId="2" borderId="6" xfId="0" applyNumberFormat="1" applyFont="1" applyFill="1" applyBorder="1" applyAlignment="1" applyProtection="1">
      <alignment horizontal="center" vertical="center"/>
      <protection locked="0"/>
    </xf>
    <xf numFmtId="0" fontId="29" fillId="0" borderId="25" xfId="0" applyFont="1" applyBorder="1" applyAlignment="1" applyProtection="1">
      <alignment vertical="center"/>
    </xf>
    <xf numFmtId="0" fontId="0" fillId="0" borderId="25" xfId="0" applyBorder="1"/>
    <xf numFmtId="0" fontId="18" fillId="0" borderId="6" xfId="0" applyFont="1" applyFill="1" applyBorder="1" applyAlignment="1" applyProtection="1">
      <alignment horizontal="right" vertical="center"/>
    </xf>
    <xf numFmtId="0" fontId="29" fillId="0" borderId="6" xfId="0" applyFont="1" applyFill="1" applyBorder="1" applyAlignment="1" applyProtection="1">
      <alignment vertical="center"/>
    </xf>
    <xf numFmtId="0" fontId="7" fillId="3" borderId="120" xfId="0" applyFont="1" applyFill="1" applyBorder="1" applyAlignment="1" applyProtection="1">
      <alignment horizontal="center" vertical="center" wrapText="1"/>
    </xf>
    <xf numFmtId="0" fontId="29" fillId="2" borderId="121" xfId="0" applyFont="1" applyFill="1" applyBorder="1" applyAlignment="1" applyProtection="1">
      <alignment horizontal="center" vertical="center"/>
      <protection locked="0"/>
    </xf>
    <xf numFmtId="0" fontId="23" fillId="0" borderId="121" xfId="0" applyFont="1" applyBorder="1" applyAlignment="1" applyProtection="1">
      <alignment horizontal="left" vertical="center"/>
    </xf>
    <xf numFmtId="166" fontId="4" fillId="2" borderId="71" xfId="0" applyNumberFormat="1" applyFont="1" applyFill="1" applyBorder="1" applyAlignment="1" applyProtection="1">
      <alignment horizontal="right" vertical="center"/>
      <protection locked="0"/>
    </xf>
    <xf numFmtId="166" fontId="4" fillId="2" borderId="80" xfId="0" applyNumberFormat="1" applyFont="1" applyFill="1" applyBorder="1" applyAlignment="1" applyProtection="1">
      <alignment horizontal="right" vertical="center"/>
      <protection locked="0"/>
    </xf>
    <xf numFmtId="166" fontId="4" fillId="2" borderId="6" xfId="0" applyNumberFormat="1" applyFont="1" applyFill="1" applyBorder="1" applyAlignment="1" applyProtection="1">
      <alignment horizontal="right" vertical="center"/>
      <protection locked="0"/>
    </xf>
    <xf numFmtId="166" fontId="4" fillId="2" borderId="61" xfId="0" applyNumberFormat="1" applyFont="1" applyFill="1" applyBorder="1" applyAlignment="1" applyProtection="1">
      <alignment horizontal="right" vertical="center"/>
      <protection locked="0"/>
    </xf>
    <xf numFmtId="166" fontId="23" fillId="0" borderId="71" xfId="0" applyNumberFormat="1" applyFont="1" applyFill="1" applyBorder="1" applyAlignment="1" applyProtection="1">
      <alignment horizontal="right" vertical="center"/>
    </xf>
    <xf numFmtId="166" fontId="23" fillId="0" borderId="71" xfId="0" applyNumberFormat="1" applyFont="1" applyBorder="1" applyAlignment="1" applyProtection="1">
      <alignment horizontal="right" vertical="center"/>
    </xf>
    <xf numFmtId="166" fontId="23" fillId="0" borderId="80" xfId="0" applyNumberFormat="1" applyFont="1" applyFill="1" applyBorder="1" applyAlignment="1" applyProtection="1">
      <alignment horizontal="right" vertical="center"/>
    </xf>
    <xf numFmtId="166" fontId="4" fillId="10" borderId="122" xfId="0" applyNumberFormat="1" applyFont="1" applyFill="1" applyBorder="1" applyAlignment="1" applyProtection="1">
      <alignment horizontal="right" vertical="center"/>
    </xf>
    <xf numFmtId="166" fontId="4" fillId="10" borderId="123" xfId="0" applyNumberFormat="1" applyFont="1" applyFill="1" applyBorder="1" applyAlignment="1" applyProtection="1">
      <alignment horizontal="right" vertical="center"/>
    </xf>
    <xf numFmtId="166" fontId="7" fillId="2" borderId="122" xfId="0" applyNumberFormat="1" applyFont="1" applyFill="1" applyBorder="1" applyAlignment="1" applyProtection="1">
      <alignment horizontal="right" vertical="center"/>
      <protection locked="0"/>
    </xf>
    <xf numFmtId="166" fontId="4" fillId="2" borderId="122" xfId="0" applyNumberFormat="1" applyFont="1" applyFill="1" applyBorder="1" applyAlignment="1" applyProtection="1">
      <alignment horizontal="right" vertical="center"/>
      <protection locked="0"/>
    </xf>
    <xf numFmtId="166" fontId="7" fillId="2" borderId="123" xfId="0" applyNumberFormat="1" applyFont="1" applyFill="1" applyBorder="1" applyAlignment="1" applyProtection="1">
      <alignment horizontal="right" vertical="center"/>
      <protection locked="0"/>
    </xf>
    <xf numFmtId="166" fontId="20" fillId="0" borderId="47" xfId="0" applyNumberFormat="1" applyFont="1" applyBorder="1" applyAlignment="1" applyProtection="1">
      <alignment vertical="center"/>
    </xf>
    <xf numFmtId="166" fontId="20" fillId="0" borderId="61" xfId="0" applyNumberFormat="1" applyFont="1" applyBorder="1" applyAlignment="1" applyProtection="1">
      <alignment vertical="center"/>
    </xf>
    <xf numFmtId="166" fontId="4" fillId="0" borderId="36" xfId="0" applyNumberFormat="1" applyFont="1" applyFill="1" applyBorder="1" applyAlignment="1" applyProtection="1">
      <alignment vertical="center"/>
    </xf>
    <xf numFmtId="166" fontId="7" fillId="0" borderId="11" xfId="0" applyNumberFormat="1" applyFont="1" applyFill="1" applyBorder="1" applyAlignment="1" applyProtection="1">
      <alignment vertical="center"/>
    </xf>
    <xf numFmtId="166" fontId="4" fillId="0" borderId="11" xfId="0" applyNumberFormat="1" applyFont="1" applyFill="1" applyBorder="1" applyAlignment="1" applyProtection="1">
      <alignment vertical="center"/>
    </xf>
    <xf numFmtId="166" fontId="7" fillId="0" borderId="59" xfId="0" applyNumberFormat="1" applyFont="1" applyFill="1" applyBorder="1" applyAlignment="1" applyProtection="1">
      <alignment vertical="center"/>
    </xf>
    <xf numFmtId="166" fontId="7" fillId="0" borderId="14" xfId="0" applyNumberFormat="1" applyFont="1" applyFill="1" applyBorder="1" applyAlignment="1" applyProtection="1">
      <alignment vertical="center"/>
    </xf>
    <xf numFmtId="166" fontId="5" fillId="0" borderId="11" xfId="0" applyNumberFormat="1" applyFont="1" applyFill="1" applyBorder="1" applyAlignment="1" applyProtection="1">
      <alignment vertical="center"/>
    </xf>
    <xf numFmtId="166" fontId="5" fillId="0" borderId="59" xfId="0" applyNumberFormat="1" applyFont="1" applyFill="1" applyBorder="1" applyAlignment="1" applyProtection="1">
      <alignment vertical="center"/>
    </xf>
    <xf numFmtId="166" fontId="5" fillId="0" borderId="124" xfId="0" applyNumberFormat="1" applyFont="1" applyFill="1" applyBorder="1" applyAlignment="1" applyProtection="1">
      <alignment vertical="center"/>
    </xf>
    <xf numFmtId="166" fontId="4" fillId="0" borderId="11" xfId="0" applyNumberFormat="1" applyFont="1" applyBorder="1" applyAlignment="1">
      <alignment vertical="center"/>
    </xf>
    <xf numFmtId="166" fontId="5" fillId="0" borderId="104" xfId="0" applyNumberFormat="1" applyFont="1" applyFill="1" applyBorder="1" applyAlignment="1" applyProtection="1">
      <alignment vertical="center"/>
    </xf>
    <xf numFmtId="166" fontId="72" fillId="0" borderId="92" xfId="0" applyNumberFormat="1" applyFont="1" applyFill="1" applyBorder="1" applyAlignment="1" applyProtection="1">
      <alignment vertical="center"/>
    </xf>
    <xf numFmtId="166" fontId="64" fillId="0" borderId="14" xfId="0" applyNumberFormat="1" applyFont="1" applyFill="1" applyBorder="1" applyAlignment="1" applyProtection="1">
      <alignment vertical="center"/>
    </xf>
    <xf numFmtId="166" fontId="64" fillId="0" borderId="59" xfId="0" applyNumberFormat="1" applyFont="1" applyFill="1" applyBorder="1" applyAlignment="1" applyProtection="1">
      <alignment vertical="center"/>
    </xf>
    <xf numFmtId="166" fontId="64" fillId="0" borderId="11" xfId="0" applyNumberFormat="1" applyFont="1" applyFill="1" applyBorder="1" applyAlignment="1" applyProtection="1">
      <alignment vertical="center"/>
    </xf>
    <xf numFmtId="166" fontId="72" fillId="0" borderId="92" xfId="0" applyNumberFormat="1" applyFont="1" applyBorder="1" applyAlignment="1" applyProtection="1">
      <alignment vertical="center"/>
    </xf>
    <xf numFmtId="166" fontId="64" fillId="0" borderId="124" xfId="0" applyNumberFormat="1" applyFont="1" applyFill="1" applyBorder="1" applyAlignment="1" applyProtection="1">
      <alignment vertical="center"/>
    </xf>
    <xf numFmtId="166" fontId="64" fillId="0" borderId="125" xfId="0" applyNumberFormat="1" applyFont="1" applyFill="1" applyBorder="1" applyAlignment="1" applyProtection="1">
      <alignment horizontal="right" vertical="center"/>
    </xf>
    <xf numFmtId="166" fontId="5" fillId="6" borderId="44" xfId="0" applyNumberFormat="1" applyFont="1" applyFill="1" applyBorder="1" applyAlignment="1" applyProtection="1">
      <alignment vertical="center"/>
    </xf>
    <xf numFmtId="166" fontId="5" fillId="0" borderId="14" xfId="0" applyNumberFormat="1" applyFont="1" applyFill="1" applyBorder="1" applyAlignment="1" applyProtection="1">
      <alignment vertical="center"/>
    </xf>
    <xf numFmtId="166" fontId="5" fillId="0" borderId="11" xfId="0" quotePrefix="1" applyNumberFormat="1" applyFont="1" applyFill="1" applyBorder="1" applyAlignment="1" applyProtection="1">
      <alignment vertical="center"/>
    </xf>
    <xf numFmtId="166" fontId="4" fillId="0" borderId="11" xfId="0" applyNumberFormat="1" applyFont="1" applyBorder="1" applyAlignment="1" applyProtection="1">
      <alignment vertical="center"/>
    </xf>
    <xf numFmtId="166" fontId="20" fillId="0" borderId="90" xfId="0" applyNumberFormat="1" applyFont="1" applyBorder="1" applyAlignment="1" applyProtection="1">
      <alignment vertical="center"/>
    </xf>
    <xf numFmtId="166" fontId="15" fillId="0" borderId="11" xfId="0" applyNumberFormat="1" applyFont="1" applyBorder="1" applyAlignment="1">
      <alignment vertical="center"/>
    </xf>
    <xf numFmtId="166" fontId="31" fillId="0" borderId="79" xfId="0" applyNumberFormat="1" applyFont="1" applyFill="1" applyBorder="1" applyAlignment="1" applyProtection="1">
      <alignment vertical="center"/>
    </xf>
    <xf numFmtId="166" fontId="6" fillId="0" borderId="11" xfId="0" applyNumberFormat="1" applyFont="1" applyFill="1" applyBorder="1" applyAlignment="1" applyProtection="1">
      <alignment vertical="center"/>
    </xf>
    <xf numFmtId="166" fontId="5" fillId="0" borderId="36" xfId="0" applyNumberFormat="1" applyFont="1" applyFill="1" applyBorder="1" applyAlignment="1" applyProtection="1">
      <alignment vertical="center"/>
    </xf>
    <xf numFmtId="166" fontId="6" fillId="0" borderId="101" xfId="0" applyNumberFormat="1" applyFont="1" applyFill="1" applyBorder="1" applyAlignment="1" applyProtection="1">
      <alignment vertical="center"/>
    </xf>
    <xf numFmtId="0" fontId="41" fillId="11" borderId="43" xfId="0" applyFont="1" applyFill="1" applyBorder="1" applyAlignment="1" applyProtection="1">
      <alignment vertical="center"/>
    </xf>
    <xf numFmtId="0" fontId="5" fillId="11" borderId="35" xfId="0" applyFont="1" applyFill="1" applyBorder="1" applyAlignment="1" applyProtection="1">
      <alignment vertical="center"/>
    </xf>
    <xf numFmtId="175" fontId="32" fillId="0" borderId="33" xfId="15" applyNumberFormat="1" applyFont="1" applyBorder="1" applyProtection="1"/>
    <xf numFmtId="0" fontId="34" fillId="0" borderId="0" xfId="0" applyFont="1" applyFill="1"/>
    <xf numFmtId="0" fontId="104" fillId="0" borderId="0" xfId="0" applyFont="1" applyFill="1"/>
    <xf numFmtId="0" fontId="26" fillId="0" borderId="4" xfId="0" applyFont="1" applyFill="1" applyBorder="1" applyAlignment="1"/>
    <xf numFmtId="0" fontId="26" fillId="0" borderId="5" xfId="0" applyFont="1" applyFill="1" applyBorder="1" applyAlignment="1"/>
    <xf numFmtId="0" fontId="26" fillId="0" borderId="5" xfId="0" applyFont="1" applyFill="1" applyBorder="1" applyAlignment="1" applyProtection="1">
      <alignment wrapText="1"/>
    </xf>
    <xf numFmtId="0" fontId="26" fillId="0" borderId="5" xfId="0" applyFont="1" applyFill="1" applyBorder="1" applyAlignment="1" applyProtection="1"/>
    <xf numFmtId="0" fontId="26" fillId="0" borderId="5" xfId="0" applyFont="1" applyFill="1" applyBorder="1" applyAlignment="1" applyProtection="1">
      <alignment horizontal="center" wrapText="1"/>
    </xf>
    <xf numFmtId="0" fontId="26" fillId="0" borderId="29" xfId="0" applyFont="1" applyFill="1" applyBorder="1" applyAlignment="1">
      <alignment horizontal="center"/>
    </xf>
    <xf numFmtId="0" fontId="31" fillId="0" borderId="30" xfId="0" applyFont="1" applyFill="1" applyBorder="1" applyAlignment="1">
      <alignment vertical="center"/>
    </xf>
    <xf numFmtId="0" fontId="31" fillId="0" borderId="6" xfId="0" applyFont="1" applyBorder="1"/>
    <xf numFmtId="9" fontId="31" fillId="0" borderId="6" xfId="15" applyFont="1" applyFill="1" applyBorder="1" applyAlignment="1">
      <alignment horizontal="center" vertical="center" wrapText="1"/>
    </xf>
    <xf numFmtId="0" fontId="31" fillId="0" borderId="6" xfId="0" applyFont="1" applyFill="1" applyBorder="1" applyAlignment="1">
      <alignment vertical="center"/>
    </xf>
    <xf numFmtId="9" fontId="31" fillId="0" borderId="6" xfId="15" applyFont="1" applyFill="1" applyBorder="1" applyAlignment="1">
      <alignment vertical="center"/>
    </xf>
    <xf numFmtId="10" fontId="31" fillId="0" borderId="31" xfId="0" applyNumberFormat="1" applyFont="1" applyFill="1" applyBorder="1" applyAlignment="1">
      <alignment vertical="center"/>
    </xf>
    <xf numFmtId="0" fontId="31" fillId="0" borderId="32" xfId="0" applyFont="1" applyFill="1" applyBorder="1" applyAlignment="1">
      <alignment vertical="center"/>
    </xf>
    <xf numFmtId="0" fontId="31" fillId="0" borderId="33" xfId="0" applyFont="1" applyBorder="1"/>
    <xf numFmtId="9" fontId="31" fillId="0" borderId="33" xfId="15" applyFont="1" applyFill="1" applyBorder="1" applyAlignment="1">
      <alignment horizontal="center" vertical="center" wrapText="1"/>
    </xf>
    <xf numFmtId="0" fontId="31" fillId="0" borderId="33" xfId="0" applyFont="1" applyFill="1" applyBorder="1" applyAlignment="1">
      <alignment vertical="center"/>
    </xf>
    <xf numFmtId="9" fontId="31" fillId="0" borderId="33" xfId="15" applyFont="1" applyFill="1" applyBorder="1" applyAlignment="1">
      <alignment vertical="center"/>
    </xf>
    <xf numFmtId="10" fontId="31" fillId="0" borderId="34" xfId="0" applyNumberFormat="1" applyFont="1" applyFill="1" applyBorder="1" applyAlignment="1">
      <alignment vertical="center"/>
    </xf>
    <xf numFmtId="0" fontId="18" fillId="0" borderId="126" xfId="0" applyFont="1" applyBorder="1" applyAlignment="1" applyProtection="1">
      <alignment horizontal="center" vertical="top" wrapText="1"/>
    </xf>
    <xf numFmtId="9" fontId="18" fillId="0" borderId="127" xfId="15" applyFont="1" applyBorder="1" applyAlignment="1" applyProtection="1">
      <alignment horizontal="center" vertical="top" wrapText="1"/>
    </xf>
    <xf numFmtId="9" fontId="18" fillId="0" borderId="31" xfId="15" applyFont="1" applyBorder="1" applyAlignment="1" applyProtection="1">
      <alignment horizontal="center" vertical="top" wrapText="1"/>
    </xf>
    <xf numFmtId="9" fontId="18" fillId="0" borderId="34" xfId="15" applyFont="1" applyBorder="1" applyAlignment="1" applyProtection="1">
      <alignment horizontal="center" vertical="top" wrapText="1"/>
    </xf>
    <xf numFmtId="0" fontId="72" fillId="0" borderId="25" xfId="0" applyFont="1" applyFill="1" applyBorder="1" applyAlignment="1" applyProtection="1">
      <alignment horizontal="center" vertical="center"/>
    </xf>
    <xf numFmtId="0" fontId="29" fillId="2" borderId="127" xfId="0" applyFont="1" applyFill="1" applyBorder="1" applyAlignment="1" applyProtection="1">
      <alignment horizontal="center" vertical="center"/>
      <protection locked="0"/>
    </xf>
    <xf numFmtId="166" fontId="4" fillId="2" borderId="50" xfId="0" applyNumberFormat="1" applyFont="1" applyFill="1" applyBorder="1" applyAlignment="1" applyProtection="1">
      <alignment horizontal="right" vertical="center"/>
      <protection locked="0"/>
    </xf>
    <xf numFmtId="166" fontId="23" fillId="0" borderId="128" xfId="0" applyNumberFormat="1" applyFont="1" applyFill="1" applyBorder="1" applyAlignment="1" applyProtection="1">
      <alignment horizontal="right" vertical="center"/>
    </xf>
    <xf numFmtId="166" fontId="23" fillId="0" borderId="33" xfId="0" applyNumberFormat="1" applyFont="1" applyFill="1" applyBorder="1" applyAlignment="1" applyProtection="1">
      <alignment horizontal="right" vertical="center"/>
    </xf>
    <xf numFmtId="166" fontId="4" fillId="10" borderId="40" xfId="0" applyNumberFormat="1" applyFont="1" applyFill="1" applyBorder="1" applyAlignment="1" applyProtection="1">
      <alignment horizontal="right" vertical="center"/>
    </xf>
    <xf numFmtId="166" fontId="23" fillId="0" borderId="50" xfId="0" applyNumberFormat="1" applyFont="1" applyFill="1" applyBorder="1" applyAlignment="1" applyProtection="1">
      <alignment horizontal="right" vertical="center"/>
    </xf>
    <xf numFmtId="166" fontId="4" fillId="0" borderId="123" xfId="0" applyNumberFormat="1" applyFont="1" applyFill="1" applyBorder="1" applyAlignment="1" applyProtection="1">
      <alignment horizontal="right" vertical="center"/>
    </xf>
    <xf numFmtId="166" fontId="4" fillId="2" borderId="72" xfId="0" applyNumberFormat="1" applyFont="1" applyFill="1" applyBorder="1" applyAlignment="1" applyProtection="1">
      <alignment horizontal="right" vertical="center"/>
      <protection locked="0"/>
    </xf>
    <xf numFmtId="166" fontId="23" fillId="2" borderId="74" xfId="0" applyNumberFormat="1" applyFont="1" applyFill="1" applyBorder="1" applyAlignment="1" applyProtection="1">
      <alignment vertical="center"/>
      <protection locked="0"/>
    </xf>
    <xf numFmtId="166" fontId="4" fillId="0" borderId="74" xfId="0" applyNumberFormat="1" applyFont="1" applyBorder="1" applyAlignment="1" applyProtection="1">
      <alignment vertical="center"/>
    </xf>
    <xf numFmtId="166" fontId="4" fillId="0" borderId="75" xfId="0" applyNumberFormat="1" applyFont="1" applyBorder="1" applyAlignment="1" applyProtection="1">
      <alignment vertical="center"/>
    </xf>
    <xf numFmtId="166" fontId="7" fillId="0" borderId="82" xfId="0" applyNumberFormat="1" applyFont="1" applyBorder="1" applyAlignment="1" applyProtection="1">
      <alignment vertical="center"/>
    </xf>
    <xf numFmtId="166" fontId="7" fillId="0" borderId="91" xfId="0" applyNumberFormat="1" applyFont="1" applyBorder="1" applyAlignment="1" applyProtection="1">
      <alignment vertical="center"/>
    </xf>
    <xf numFmtId="166" fontId="23" fillId="0" borderId="120" xfId="0" applyNumberFormat="1" applyFont="1" applyFill="1" applyBorder="1" applyAlignment="1" applyProtection="1">
      <alignment vertical="center"/>
    </xf>
    <xf numFmtId="166" fontId="4" fillId="0" borderId="120" xfId="0" applyNumberFormat="1" applyFont="1" applyFill="1" applyBorder="1" applyAlignment="1" applyProtection="1">
      <alignment vertical="center"/>
    </xf>
    <xf numFmtId="166" fontId="4" fillId="0" borderId="9" xfId="0" applyNumberFormat="1" applyFont="1" applyFill="1" applyBorder="1" applyAlignment="1" applyProtection="1">
      <alignment vertical="center"/>
    </xf>
    <xf numFmtId="166" fontId="23" fillId="2" borderId="129" xfId="0" applyNumberFormat="1" applyFont="1" applyFill="1" applyBorder="1" applyAlignment="1" applyProtection="1">
      <alignment vertical="center"/>
      <protection locked="0"/>
    </xf>
    <xf numFmtId="166" fontId="4" fillId="0" borderId="103" xfId="0" applyNumberFormat="1" applyFont="1" applyBorder="1" applyAlignment="1" applyProtection="1">
      <alignment vertical="center"/>
    </xf>
    <xf numFmtId="0" fontId="20" fillId="2" borderId="6" xfId="0" applyNumberFormat="1" applyFont="1" applyFill="1" applyBorder="1" applyAlignment="1" applyProtection="1">
      <alignment vertical="center"/>
      <protection locked="0"/>
    </xf>
    <xf numFmtId="0" fontId="18" fillId="0" borderId="130" xfId="0" applyFont="1" applyFill="1" applyBorder="1" applyAlignment="1" applyProtection="1">
      <alignment horizontal="right" vertical="center"/>
    </xf>
    <xf numFmtId="172" fontId="4" fillId="0" borderId="0" xfId="15" applyNumberFormat="1" applyFont="1" applyFill="1" applyBorder="1" applyAlignment="1" applyProtection="1">
      <alignment vertical="center"/>
    </xf>
    <xf numFmtId="172" fontId="5" fillId="0" borderId="0" xfId="15" applyNumberFormat="1" applyFont="1" applyFill="1" applyBorder="1" applyAlignment="1" applyProtection="1">
      <alignment vertical="center"/>
    </xf>
    <xf numFmtId="166" fontId="7" fillId="0" borderId="47" xfId="0" applyNumberFormat="1" applyFont="1" applyBorder="1" applyAlignment="1" applyProtection="1">
      <alignment vertical="center"/>
    </xf>
    <xf numFmtId="166" fontId="7" fillId="0" borderId="61" xfId="0" applyNumberFormat="1" applyFont="1" applyBorder="1" applyAlignment="1" applyProtection="1">
      <alignment vertical="center"/>
    </xf>
    <xf numFmtId="166" fontId="4" fillId="0" borderId="14" xfId="0" applyNumberFormat="1" applyFont="1" applyFill="1" applyBorder="1" applyAlignment="1" applyProtection="1">
      <alignment vertical="center"/>
    </xf>
    <xf numFmtId="166" fontId="6" fillId="0" borderId="59" xfId="0" applyNumberFormat="1" applyFont="1" applyFill="1" applyBorder="1" applyAlignment="1" applyProtection="1">
      <alignment vertical="center"/>
    </xf>
    <xf numFmtId="166" fontId="4" fillId="0" borderId="104" xfId="0" applyNumberFormat="1" applyFont="1" applyBorder="1" applyAlignment="1">
      <alignment vertical="center"/>
    </xf>
    <xf numFmtId="166" fontId="64" fillId="0" borderId="102" xfId="0" applyNumberFormat="1" applyFont="1" applyFill="1" applyBorder="1" applyAlignment="1" applyProtection="1">
      <alignment vertical="center"/>
    </xf>
    <xf numFmtId="166" fontId="72" fillId="0" borderId="101" xfId="0" applyNumberFormat="1" applyFont="1" applyFill="1" applyBorder="1" applyAlignment="1" applyProtection="1">
      <alignment vertical="center"/>
    </xf>
    <xf numFmtId="166" fontId="72" fillId="0" borderId="101" xfId="0" applyNumberFormat="1" applyFont="1" applyBorder="1" applyAlignment="1">
      <alignment vertical="center"/>
    </xf>
    <xf numFmtId="0" fontId="51" fillId="0" borderId="0" xfId="0" applyFont="1" applyBorder="1" applyAlignment="1">
      <alignment horizontal="left" vertical="center"/>
    </xf>
    <xf numFmtId="0" fontId="51" fillId="0" borderId="2" xfId="0" applyFont="1" applyBorder="1" applyAlignment="1">
      <alignment horizontal="left" vertical="center"/>
    </xf>
    <xf numFmtId="0" fontId="7" fillId="3" borderId="82" xfId="0" applyFont="1" applyFill="1" applyBorder="1" applyAlignment="1" applyProtection="1">
      <alignment horizontal="center" vertical="center" wrapText="1"/>
    </xf>
    <xf numFmtId="166" fontId="4" fillId="2" borderId="131" xfId="0" applyNumberFormat="1" applyFont="1" applyFill="1" applyBorder="1" applyAlignment="1" applyProtection="1">
      <alignment horizontal="right" vertical="center"/>
      <protection locked="0"/>
    </xf>
    <xf numFmtId="166" fontId="4" fillId="2" borderId="98" xfId="0" applyNumberFormat="1" applyFont="1" applyFill="1" applyBorder="1" applyAlignment="1" applyProtection="1">
      <alignment horizontal="right" vertical="center"/>
      <protection locked="0"/>
    </xf>
    <xf numFmtId="166" fontId="4" fillId="0" borderId="80" xfId="0" applyNumberFormat="1" applyFont="1" applyFill="1" applyBorder="1" applyAlignment="1" applyProtection="1">
      <alignment horizontal="right" vertical="center"/>
    </xf>
    <xf numFmtId="166" fontId="4" fillId="0" borderId="61" xfId="0" applyNumberFormat="1" applyFont="1" applyFill="1" applyBorder="1" applyAlignment="1" applyProtection="1">
      <alignment horizontal="right" vertical="center"/>
    </xf>
    <xf numFmtId="166" fontId="4" fillId="2" borderId="132" xfId="0" applyNumberFormat="1" applyFont="1" applyFill="1" applyBorder="1" applyAlignment="1" applyProtection="1">
      <alignment horizontal="right" vertical="center"/>
      <protection locked="0"/>
    </xf>
    <xf numFmtId="166" fontId="4" fillId="2" borderId="133" xfId="0" applyNumberFormat="1" applyFont="1" applyFill="1" applyBorder="1" applyAlignment="1" applyProtection="1">
      <alignment horizontal="right" vertical="center"/>
      <protection locked="0"/>
    </xf>
    <xf numFmtId="166" fontId="4" fillId="2" borderId="28" xfId="0" applyNumberFormat="1" applyFont="1" applyFill="1" applyBorder="1" applyAlignment="1" applyProtection="1">
      <alignment horizontal="right" vertical="center"/>
      <protection locked="0"/>
    </xf>
    <xf numFmtId="166" fontId="4" fillId="0" borderId="50" xfId="0" applyNumberFormat="1" applyFont="1" applyFill="1" applyBorder="1" applyAlignment="1" applyProtection="1">
      <alignment horizontal="right" vertical="center"/>
    </xf>
    <xf numFmtId="166" fontId="4" fillId="12" borderId="121" xfId="0" applyNumberFormat="1" applyFont="1" applyFill="1" applyBorder="1" applyAlignment="1" applyProtection="1">
      <alignment horizontal="right" vertical="center"/>
    </xf>
    <xf numFmtId="166" fontId="4" fillId="12" borderId="40" xfId="0" applyNumberFormat="1" applyFont="1" applyFill="1" applyBorder="1" applyAlignment="1" applyProtection="1">
      <alignment horizontal="right" vertical="center"/>
    </xf>
    <xf numFmtId="166" fontId="4" fillId="0" borderId="40" xfId="0" applyNumberFormat="1" applyFont="1" applyFill="1" applyBorder="1" applyAlignment="1" applyProtection="1">
      <alignment horizontal="right" vertical="center"/>
    </xf>
    <xf numFmtId="166" fontId="4" fillId="2" borderId="47" xfId="0" applyNumberFormat="1" applyFont="1" applyFill="1" applyBorder="1" applyAlignment="1" applyProtection="1">
      <alignment horizontal="right" vertical="center"/>
      <protection locked="0"/>
    </xf>
    <xf numFmtId="166" fontId="4" fillId="0" borderId="47" xfId="0" applyNumberFormat="1" applyFont="1" applyBorder="1" applyAlignment="1" applyProtection="1">
      <alignment horizontal="right" vertical="center"/>
    </xf>
    <xf numFmtId="166" fontId="4" fillId="0" borderId="80" xfId="0" applyNumberFormat="1" applyFont="1" applyBorder="1" applyAlignment="1" applyProtection="1">
      <alignment horizontal="right" vertical="center"/>
    </xf>
    <xf numFmtId="166" fontId="4" fillId="12" borderId="40" xfId="0" applyNumberFormat="1" applyFont="1" applyFill="1" applyBorder="1" applyAlignment="1">
      <alignment vertical="center"/>
    </xf>
    <xf numFmtId="166" fontId="4" fillId="0" borderId="40" xfId="0" applyNumberFormat="1" applyFont="1" applyBorder="1" applyAlignment="1">
      <alignment vertical="center"/>
    </xf>
    <xf numFmtId="166" fontId="4" fillId="10" borderId="121" xfId="0" applyNumberFormat="1" applyFont="1" applyFill="1" applyBorder="1" applyAlignment="1" applyProtection="1">
      <alignment horizontal="right" vertical="center"/>
    </xf>
    <xf numFmtId="178" fontId="54" fillId="0" borderId="11" xfId="0" applyNumberFormat="1" applyFont="1" applyBorder="1" applyAlignment="1">
      <alignment horizontal="left" vertical="center"/>
    </xf>
    <xf numFmtId="0" fontId="4" fillId="5" borderId="14" xfId="0" applyFont="1" applyFill="1" applyBorder="1" applyAlignment="1" applyProtection="1">
      <alignment vertical="center"/>
    </xf>
    <xf numFmtId="0" fontId="20" fillId="0" borderId="11" xfId="0" applyFont="1" applyFill="1" applyBorder="1" applyAlignment="1" applyProtection="1">
      <alignment vertical="center"/>
    </xf>
    <xf numFmtId="0" fontId="29" fillId="0" borderId="11" xfId="0" applyFont="1" applyFill="1" applyBorder="1" applyAlignment="1" applyProtection="1">
      <alignment vertical="center"/>
    </xf>
    <xf numFmtId="0" fontId="18" fillId="0" borderId="11" xfId="0" applyFont="1" applyFill="1" applyBorder="1" applyAlignment="1" applyProtection="1">
      <alignment vertical="center"/>
      <protection locked="0"/>
    </xf>
    <xf numFmtId="0" fontId="18" fillId="2" borderId="61" xfId="0" applyFont="1" applyFill="1" applyBorder="1" applyAlignment="1" applyProtection="1">
      <alignment vertical="center"/>
      <protection locked="0"/>
    </xf>
    <xf numFmtId="0" fontId="0" fillId="0" borderId="11" xfId="0" applyBorder="1"/>
    <xf numFmtId="166" fontId="18" fillId="0" borderId="11" xfId="1" applyFont="1" applyFill="1" applyBorder="1" applyAlignment="1" applyProtection="1">
      <alignment vertical="center"/>
      <protection hidden="1"/>
    </xf>
    <xf numFmtId="0" fontId="18" fillId="0" borderId="61" xfId="0" applyFont="1" applyFill="1" applyBorder="1" applyAlignment="1" applyProtection="1">
      <alignment horizontal="right" vertical="center"/>
    </xf>
    <xf numFmtId="0" fontId="18" fillId="0" borderId="11" xfId="0" applyFont="1" applyFill="1" applyBorder="1" applyAlignment="1" applyProtection="1">
      <alignment horizontal="right" vertical="center"/>
    </xf>
    <xf numFmtId="0" fontId="18" fillId="0" borderId="11" xfId="0" applyFont="1" applyFill="1" applyBorder="1" applyAlignment="1" applyProtection="1">
      <alignment vertical="center"/>
    </xf>
    <xf numFmtId="0" fontId="4" fillId="0" borderId="11" xfId="0" applyFont="1" applyFill="1" applyBorder="1" applyAlignment="1" applyProtection="1">
      <alignment horizontal="right" vertical="center"/>
    </xf>
    <xf numFmtId="0" fontId="4" fillId="0" borderId="11" xfId="0" applyFont="1" applyFill="1" applyBorder="1" applyAlignment="1" applyProtection="1">
      <alignment vertical="center"/>
    </xf>
    <xf numFmtId="166" fontId="18" fillId="14" borderId="61" xfId="1" applyFont="1" applyFill="1" applyBorder="1" applyAlignment="1" applyProtection="1">
      <alignment vertical="center"/>
      <protection hidden="1"/>
    </xf>
    <xf numFmtId="0" fontId="7" fillId="9" borderId="9" xfId="0" applyFont="1" applyFill="1" applyBorder="1" applyAlignment="1" applyProtection="1">
      <alignment horizontal="center" vertical="center" wrapText="1"/>
    </xf>
    <xf numFmtId="166" fontId="23" fillId="0" borderId="50" xfId="0" applyNumberFormat="1" applyFont="1" applyBorder="1" applyAlignment="1" applyProtection="1">
      <alignment horizontal="right" vertical="center"/>
    </xf>
    <xf numFmtId="166" fontId="4" fillId="0" borderId="72" xfId="0" applyNumberFormat="1" applyFont="1" applyBorder="1" applyAlignment="1" applyProtection="1">
      <alignment horizontal="right" vertical="center"/>
    </xf>
    <xf numFmtId="0" fontId="17" fillId="0" borderId="0" xfId="0" applyFont="1" applyAlignment="1">
      <alignment horizontal="center" vertical="top" wrapText="1"/>
    </xf>
    <xf numFmtId="0" fontId="95" fillId="0" borderId="0" xfId="0" applyFont="1" applyAlignment="1">
      <alignment vertical="center" wrapText="1"/>
    </xf>
    <xf numFmtId="0" fontId="15" fillId="0" borderId="0" xfId="0" applyFont="1" applyAlignment="1">
      <alignment horizontal="center" vertical="top" wrapText="1"/>
    </xf>
    <xf numFmtId="0" fontId="15" fillId="0" borderId="0" xfId="0" applyFont="1" applyAlignment="1">
      <alignment vertical="center" wrapText="1"/>
    </xf>
    <xf numFmtId="0" fontId="105" fillId="0" borderId="0" xfId="0" applyFont="1" applyAlignment="1">
      <alignment vertical="center" wrapText="1"/>
    </xf>
    <xf numFmtId="0" fontId="106" fillId="0" borderId="0" xfId="0" applyFont="1" applyAlignment="1">
      <alignment vertical="center" wrapText="1"/>
    </xf>
    <xf numFmtId="0" fontId="31" fillId="0" borderId="0" xfId="0" applyFont="1" applyAlignment="1">
      <alignment vertical="center" wrapText="1"/>
    </xf>
    <xf numFmtId="0" fontId="17" fillId="0" borderId="0" xfId="0" applyFont="1" applyAlignment="1">
      <alignment horizontal="center" vertical="center" wrapText="1"/>
    </xf>
    <xf numFmtId="0" fontId="15" fillId="0" borderId="17" xfId="0" applyFont="1" applyBorder="1"/>
    <xf numFmtId="0" fontId="4" fillId="0" borderId="2" xfId="0" applyFont="1" applyBorder="1"/>
    <xf numFmtId="0" fontId="4" fillId="0" borderId="36" xfId="0" applyFont="1" applyBorder="1"/>
    <xf numFmtId="0" fontId="15" fillId="0" borderId="3" xfId="0" applyFont="1" applyBorder="1"/>
    <xf numFmtId="0" fontId="4" fillId="0" borderId="0" xfId="0" applyFont="1" applyBorder="1"/>
    <xf numFmtId="0" fontId="17" fillId="0" borderId="0" xfId="0" applyFont="1" applyBorder="1"/>
    <xf numFmtId="0" fontId="4" fillId="0" borderId="11" xfId="0" applyFont="1" applyFill="1" applyBorder="1"/>
    <xf numFmtId="0" fontId="7" fillId="0" borderId="0" xfId="0" applyFont="1" applyBorder="1" applyAlignment="1">
      <alignment horizontal="right"/>
    </xf>
    <xf numFmtId="0" fontId="4" fillId="0" borderId="0" xfId="0" applyFont="1" applyBorder="1" applyAlignment="1">
      <alignment horizontal="right"/>
    </xf>
    <xf numFmtId="183" fontId="4" fillId="0" borderId="109" xfId="0" quotePrefix="1" applyNumberFormat="1" applyFont="1" applyBorder="1" applyAlignment="1">
      <alignment horizontal="center"/>
    </xf>
    <xf numFmtId="0" fontId="4" fillId="0" borderId="159" xfId="0" applyFont="1" applyBorder="1"/>
    <xf numFmtId="0" fontId="7" fillId="0" borderId="0" xfId="0" applyFont="1" applyBorder="1"/>
    <xf numFmtId="0" fontId="4" fillId="0" borderId="108" xfId="0" applyFont="1" applyBorder="1" applyAlignment="1">
      <alignment vertical="center"/>
    </xf>
    <xf numFmtId="0" fontId="4" fillId="0" borderId="27" xfId="0" applyFont="1" applyBorder="1"/>
    <xf numFmtId="0" fontId="4" fillId="0" borderId="160" xfId="0" applyFont="1" applyBorder="1"/>
    <xf numFmtId="0" fontId="7" fillId="0" borderId="27" xfId="0" applyFont="1" applyBorder="1"/>
    <xf numFmtId="0" fontId="4" fillId="0" borderId="149" xfId="0" applyFont="1" applyBorder="1"/>
    <xf numFmtId="49" fontId="4" fillId="0" borderId="0" xfId="0" applyNumberFormat="1" applyFont="1" applyBorder="1"/>
    <xf numFmtId="0" fontId="7" fillId="0" borderId="108" xfId="0" applyFont="1" applyFill="1" applyBorder="1"/>
    <xf numFmtId="0" fontId="4" fillId="0" borderId="108" xfId="0" applyFont="1" applyFill="1" applyBorder="1"/>
    <xf numFmtId="0" fontId="4" fillId="0" borderId="108" xfId="0" applyFont="1" applyBorder="1"/>
    <xf numFmtId="0" fontId="4" fillId="0" borderId="109" xfId="0" applyFont="1" applyBorder="1"/>
    <xf numFmtId="49" fontId="4" fillId="0" borderId="11" xfId="0" applyNumberFormat="1" applyFont="1" applyBorder="1" applyAlignment="1">
      <alignment horizontal="center"/>
    </xf>
    <xf numFmtId="49" fontId="4" fillId="0" borderId="0" xfId="0" applyNumberFormat="1" applyFont="1"/>
    <xf numFmtId="0" fontId="7" fillId="0" borderId="0" xfId="0" applyFont="1" applyBorder="1" applyAlignment="1">
      <alignment horizontal="center"/>
    </xf>
    <xf numFmtId="49" fontId="4" fillId="0" borderId="108" xfId="0" applyNumberFormat="1" applyFont="1" applyBorder="1" applyAlignment="1"/>
    <xf numFmtId="0" fontId="4" fillId="0" borderId="79" xfId="0" applyFont="1" applyBorder="1"/>
    <xf numFmtId="0" fontId="17" fillId="0" borderId="3" xfId="0" quotePrefix="1" applyFont="1" applyBorder="1" applyAlignment="1">
      <alignment horizontal="center"/>
    </xf>
    <xf numFmtId="0" fontId="7" fillId="0" borderId="80" xfId="0" applyFont="1" applyBorder="1" applyAlignment="1">
      <alignment horizontal="center"/>
    </xf>
    <xf numFmtId="0" fontId="4" fillId="0" borderId="0" xfId="0" applyFont="1" applyFill="1" applyBorder="1"/>
    <xf numFmtId="0" fontId="4" fillId="0" borderId="50" xfId="0" applyFont="1" applyBorder="1"/>
    <xf numFmtId="173" fontId="4" fillId="0" borderId="161" xfId="0" applyNumberFormat="1" applyFont="1" applyBorder="1"/>
    <xf numFmtId="0" fontId="4" fillId="0" borderId="23" xfId="0" applyFont="1" applyBorder="1"/>
    <xf numFmtId="166" fontId="4" fillId="0" borderId="80" xfId="0" applyNumberFormat="1" applyFont="1" applyBorder="1"/>
    <xf numFmtId="0" fontId="4" fillId="0" borderId="80" xfId="0" applyFont="1" applyBorder="1"/>
    <xf numFmtId="0" fontId="7" fillId="0" borderId="69" xfId="0" applyFont="1" applyBorder="1" applyAlignment="1">
      <alignment horizontal="center"/>
    </xf>
    <xf numFmtId="0" fontId="4" fillId="0" borderId="69" xfId="0" applyFont="1" applyBorder="1"/>
    <xf numFmtId="0" fontId="4" fillId="0" borderId="0" xfId="0" applyFont="1"/>
    <xf numFmtId="166" fontId="4" fillId="0" borderId="162" xfId="0" applyNumberFormat="1" applyFont="1" applyBorder="1"/>
    <xf numFmtId="173" fontId="4" fillId="0" borderId="80" xfId="0" applyNumberFormat="1" applyFont="1" applyBorder="1"/>
    <xf numFmtId="173" fontId="4" fillId="0" borderId="163" xfId="0" applyNumberFormat="1" applyFont="1" applyBorder="1"/>
    <xf numFmtId="173" fontId="4" fillId="0" borderId="164" xfId="0" applyNumberFormat="1" applyFont="1" applyBorder="1"/>
    <xf numFmtId="173" fontId="4" fillId="0" borderId="71" xfId="0" applyNumberFormat="1" applyFont="1" applyBorder="1"/>
    <xf numFmtId="173" fontId="4" fillId="0" borderId="165" xfId="0" applyNumberFormat="1" applyFont="1" applyBorder="1"/>
    <xf numFmtId="0" fontId="7" fillId="0" borderId="3" xfId="0" applyFont="1" applyBorder="1" applyAlignment="1">
      <alignment horizontal="right"/>
    </xf>
    <xf numFmtId="173" fontId="7" fillId="0" borderId="166" xfId="0" applyNumberFormat="1" applyFont="1" applyBorder="1"/>
    <xf numFmtId="173" fontId="7" fillId="0" borderId="167" xfId="0" applyNumberFormat="1" applyFont="1" applyBorder="1"/>
    <xf numFmtId="0" fontId="4" fillId="0" borderId="89" xfId="0" applyFont="1" applyBorder="1"/>
    <xf numFmtId="0" fontId="7" fillId="0" borderId="63" xfId="0" applyFont="1" applyBorder="1" applyAlignment="1">
      <alignment vertical="center" wrapText="1"/>
    </xf>
    <xf numFmtId="0" fontId="7" fillId="0" borderId="25" xfId="0" applyFont="1" applyBorder="1" applyAlignment="1">
      <alignment vertical="center" wrapText="1"/>
    </xf>
    <xf numFmtId="0" fontId="4" fillId="0" borderId="0" xfId="0" applyFont="1" applyBorder="1" applyAlignment="1"/>
    <xf numFmtId="0" fontId="4" fillId="0" borderId="0" xfId="0" applyFont="1" applyFill="1" applyBorder="1" applyAlignment="1">
      <alignment horizontal="left"/>
    </xf>
    <xf numFmtId="0" fontId="4" fillId="0" borderId="70" xfId="0" applyFont="1" applyFill="1" applyBorder="1" applyAlignment="1">
      <alignment horizontal="left"/>
    </xf>
    <xf numFmtId="0" fontId="4" fillId="0" borderId="25" xfId="0" applyFont="1" applyBorder="1"/>
    <xf numFmtId="0" fontId="7" fillId="0" borderId="0" xfId="0" applyFont="1" applyFill="1" applyBorder="1"/>
    <xf numFmtId="173" fontId="7" fillId="0" borderId="166" xfId="0" applyNumberFormat="1" applyFont="1" applyBorder="1" applyAlignment="1">
      <alignment vertical="center"/>
    </xf>
    <xf numFmtId="0" fontId="15" fillId="0" borderId="69" xfId="0" applyFont="1" applyBorder="1"/>
    <xf numFmtId="0" fontId="4" fillId="0" borderId="70" xfId="0" applyFont="1" applyBorder="1"/>
    <xf numFmtId="173" fontId="4" fillId="0" borderId="162" xfId="0" applyNumberFormat="1" applyFont="1" applyBorder="1"/>
    <xf numFmtId="0" fontId="4" fillId="0" borderId="70" xfId="0" applyFont="1" applyFill="1" applyBorder="1"/>
    <xf numFmtId="173" fontId="4" fillId="0" borderId="166" xfId="0" applyNumberFormat="1" applyFont="1" applyBorder="1"/>
    <xf numFmtId="173" fontId="4" fillId="0" borderId="0" xfId="0" applyNumberFormat="1" applyFont="1" applyBorder="1"/>
    <xf numFmtId="0" fontId="17" fillId="0" borderId="69" xfId="0" applyFont="1" applyBorder="1" applyAlignment="1">
      <alignment horizontal="center"/>
    </xf>
    <xf numFmtId="9" fontId="7" fillId="0" borderId="0" xfId="0" applyNumberFormat="1" applyFont="1" applyBorder="1" applyAlignment="1">
      <alignment horizontal="right"/>
    </xf>
    <xf numFmtId="0" fontId="15" fillId="0" borderId="0" xfId="0" applyFont="1" applyBorder="1" applyAlignment="1"/>
    <xf numFmtId="173" fontId="4" fillId="0" borderId="33" xfId="0" applyNumberFormat="1" applyFont="1" applyBorder="1" applyAlignment="1"/>
    <xf numFmtId="173" fontId="4" fillId="0" borderId="6" xfId="0" applyNumberFormat="1" applyFont="1" applyBorder="1"/>
    <xf numFmtId="173" fontId="4" fillId="0" borderId="168" xfId="0" applyNumberFormat="1" applyFont="1" applyBorder="1"/>
    <xf numFmtId="0" fontId="4" fillId="0" borderId="0" xfId="0" applyFont="1" applyFill="1" applyBorder="1" applyAlignment="1"/>
    <xf numFmtId="173" fontId="4" fillId="0" borderId="166" xfId="0" applyNumberFormat="1" applyFont="1" applyBorder="1" applyAlignment="1"/>
    <xf numFmtId="0" fontId="4" fillId="0" borderId="37" xfId="0" applyFont="1" applyFill="1" applyBorder="1"/>
    <xf numFmtId="0" fontId="4" fillId="0" borderId="63" xfId="0" applyFont="1" applyBorder="1"/>
    <xf numFmtId="0" fontId="4" fillId="0" borderId="37" xfId="0" applyFont="1" applyBorder="1"/>
    <xf numFmtId="0" fontId="7" fillId="0" borderId="25" xfId="0" applyFont="1" applyBorder="1"/>
    <xf numFmtId="173" fontId="7" fillId="0" borderId="161" xfId="0" applyNumberFormat="1" applyFont="1" applyBorder="1"/>
    <xf numFmtId="9" fontId="4" fillId="0" borderId="0" xfId="0" applyNumberFormat="1" applyFont="1" applyBorder="1" applyAlignment="1">
      <alignment horizontal="center"/>
    </xf>
    <xf numFmtId="173" fontId="4" fillId="0" borderId="0" xfId="0" applyNumberFormat="1" applyFont="1" applyBorder="1" applyAlignment="1">
      <alignment horizontal="left"/>
    </xf>
    <xf numFmtId="173" fontId="4" fillId="0" borderId="56" xfId="0" applyNumberFormat="1" applyFont="1" applyBorder="1"/>
    <xf numFmtId="0" fontId="4" fillId="0" borderId="23" xfId="0" applyFont="1" applyFill="1" applyBorder="1"/>
    <xf numFmtId="173" fontId="7" fillId="0" borderId="56" xfId="0" applyNumberFormat="1" applyFont="1" applyBorder="1"/>
    <xf numFmtId="0" fontId="15" fillId="0" borderId="169" xfId="0" applyFont="1" applyBorder="1"/>
    <xf numFmtId="0" fontId="110" fillId="0" borderId="10" xfId="0" applyFont="1" applyBorder="1"/>
    <xf numFmtId="0" fontId="4" fillId="0" borderId="10" xfId="0" applyFont="1" applyBorder="1"/>
    <xf numFmtId="0" fontId="4" fillId="0" borderId="14" xfId="0" applyFont="1" applyBorder="1"/>
    <xf numFmtId="0" fontId="7" fillId="0" borderId="55" xfId="0" applyFont="1" applyBorder="1" applyAlignment="1"/>
    <xf numFmtId="0" fontId="21" fillId="0" borderId="17" xfId="0" applyFont="1" applyBorder="1"/>
    <xf numFmtId="0" fontId="21" fillId="0" borderId="2" xfId="0" applyFont="1" applyBorder="1"/>
    <xf numFmtId="0" fontId="7" fillId="0" borderId="2" xfId="0" applyFont="1" applyBorder="1"/>
    <xf numFmtId="0" fontId="4" fillId="0" borderId="17" xfId="0" applyFont="1" applyBorder="1"/>
    <xf numFmtId="0" fontId="4" fillId="0" borderId="3" xfId="0" applyFont="1" applyBorder="1"/>
    <xf numFmtId="0" fontId="7" fillId="0" borderId="0" xfId="0" applyFont="1"/>
    <xf numFmtId="0" fontId="7" fillId="0" borderId="0" xfId="0" applyFont="1" applyAlignment="1">
      <alignment horizontal="center"/>
    </xf>
    <xf numFmtId="0" fontId="7" fillId="0" borderId="0" xfId="0" applyFont="1" applyAlignment="1"/>
    <xf numFmtId="182" fontId="4" fillId="0" borderId="109" xfId="0" applyNumberFormat="1" applyFont="1" applyFill="1" applyBorder="1" applyAlignment="1">
      <alignment horizontal="center"/>
    </xf>
    <xf numFmtId="0" fontId="7" fillId="0" borderId="0" xfId="0" applyFont="1" applyAlignment="1">
      <alignment horizontal="right"/>
    </xf>
    <xf numFmtId="0" fontId="7" fillId="0" borderId="3" xfId="0" applyFont="1" applyBorder="1"/>
    <xf numFmtId="0" fontId="4" fillId="0" borderId="0" xfId="0" applyFont="1" applyAlignment="1">
      <alignment horizontal="center"/>
    </xf>
    <xf numFmtId="0" fontId="4" fillId="0" borderId="108" xfId="0" applyFont="1" applyBorder="1" applyAlignment="1">
      <alignment horizontal="right"/>
    </xf>
    <xf numFmtId="0" fontId="4" fillId="0" borderId="0" xfId="0" applyFont="1" applyAlignment="1">
      <alignment horizontal="right"/>
    </xf>
    <xf numFmtId="0" fontId="7" fillId="0" borderId="45" xfId="0" applyFont="1" applyBorder="1"/>
    <xf numFmtId="0" fontId="7" fillId="0" borderId="41" xfId="0" applyFont="1" applyBorder="1"/>
    <xf numFmtId="0" fontId="4" fillId="0" borderId="41" xfId="0" applyFont="1" applyBorder="1"/>
    <xf numFmtId="0" fontId="4" fillId="0" borderId="63" xfId="0" applyFont="1" applyBorder="1" applyAlignment="1"/>
    <xf numFmtId="0" fontId="7" fillId="0" borderId="57" xfId="0" applyFont="1" applyBorder="1"/>
    <xf numFmtId="0" fontId="4" fillId="0" borderId="28" xfId="0" applyFont="1" applyBorder="1" applyAlignment="1">
      <alignment horizontal="center"/>
    </xf>
    <xf numFmtId="0" fontId="4" fillId="0" borderId="41" xfId="0" applyFont="1" applyBorder="1" applyAlignment="1">
      <alignment horizontal="center"/>
    </xf>
    <xf numFmtId="0" fontId="4" fillId="0" borderId="66" xfId="0" applyFont="1" applyBorder="1" applyAlignment="1">
      <alignment horizontal="center"/>
    </xf>
    <xf numFmtId="0" fontId="4" fillId="0" borderId="37" xfId="0" applyFont="1" applyBorder="1" applyAlignment="1">
      <alignment horizontal="center"/>
    </xf>
    <xf numFmtId="0" fontId="4" fillId="0" borderId="50" xfId="0" applyFont="1" applyBorder="1" applyAlignment="1">
      <alignment horizontal="center"/>
    </xf>
    <xf numFmtId="0" fontId="7" fillId="15" borderId="18" xfId="0" applyFont="1" applyFill="1" applyBorder="1" applyAlignment="1">
      <alignment horizontal="centerContinuous"/>
    </xf>
    <xf numFmtId="0" fontId="4" fillId="0" borderId="63" xfId="0" applyFont="1" applyBorder="1" applyAlignment="1">
      <alignment horizontal="centerContinuous"/>
    </xf>
    <xf numFmtId="0" fontId="4" fillId="0" borderId="37" xfId="0" applyFont="1" applyBorder="1" applyAlignment="1"/>
    <xf numFmtId="0" fontId="7" fillId="0" borderId="63" xfId="0" applyFont="1" applyBorder="1" applyAlignment="1"/>
    <xf numFmtId="0" fontId="7" fillId="0" borderId="37" xfId="0" applyFont="1" applyBorder="1" applyAlignment="1">
      <alignment horizontal="centerContinuous"/>
    </xf>
    <xf numFmtId="0" fontId="7" fillId="0" borderId="63" xfId="0" applyFont="1" applyBorder="1" applyAlignment="1">
      <alignment horizontal="centerContinuous"/>
    </xf>
    <xf numFmtId="0" fontId="4" fillId="0" borderId="37" xfId="0" applyFont="1" applyBorder="1" applyAlignment="1">
      <alignment horizontal="centerContinuous"/>
    </xf>
    <xf numFmtId="0" fontId="4" fillId="0" borderId="71" xfId="0" applyFont="1" applyBorder="1" applyAlignment="1">
      <alignment horizontal="center"/>
    </xf>
    <xf numFmtId="0" fontId="4" fillId="0" borderId="63" xfId="0" applyFont="1" applyBorder="1" applyAlignment="1">
      <alignment horizontal="center"/>
    </xf>
    <xf numFmtId="0" fontId="4" fillId="0" borderId="0" xfId="0" applyFont="1" applyBorder="1" applyAlignment="1">
      <alignment horizontal="center"/>
    </xf>
    <xf numFmtId="0" fontId="4" fillId="0" borderId="80" xfId="0" applyFont="1" applyBorder="1" applyAlignment="1">
      <alignment horizontal="center"/>
    </xf>
    <xf numFmtId="0" fontId="7" fillId="15" borderId="58" xfId="0" applyFont="1" applyFill="1" applyBorder="1" applyAlignment="1">
      <alignment horizontal="center"/>
    </xf>
    <xf numFmtId="0" fontId="4" fillId="0" borderId="55" xfId="0" applyFont="1" applyBorder="1" applyAlignment="1"/>
    <xf numFmtId="0" fontId="4" fillId="0" borderId="23" xfId="0" applyFont="1" applyBorder="1" applyAlignment="1">
      <alignment horizontal="centerContinuous"/>
    </xf>
    <xf numFmtId="0" fontId="4" fillId="0" borderId="55" xfId="0" applyFont="1" applyBorder="1" applyAlignment="1">
      <alignment horizontal="centerContinuous"/>
    </xf>
    <xf numFmtId="0" fontId="4" fillId="0" borderId="23" xfId="0" applyFont="1" applyBorder="1" applyAlignment="1">
      <alignment horizontal="center"/>
    </xf>
    <xf numFmtId="0" fontId="4" fillId="0" borderId="55" xfId="0" applyFont="1" applyBorder="1" applyAlignment="1">
      <alignment horizontal="center"/>
    </xf>
    <xf numFmtId="0" fontId="4" fillId="0" borderId="16" xfId="0" applyFont="1" applyBorder="1" applyAlignment="1">
      <alignment horizontal="center"/>
    </xf>
    <xf numFmtId="0" fontId="4" fillId="0" borderId="47" xfId="0" applyFont="1" applyBorder="1" applyAlignment="1">
      <alignment horizontal="center"/>
    </xf>
    <xf numFmtId="0" fontId="7" fillId="0" borderId="170" xfId="0" applyFont="1" applyBorder="1" applyAlignment="1">
      <alignment horizontal="center"/>
    </xf>
    <xf numFmtId="0" fontId="4" fillId="0" borderId="171" xfId="0" quotePrefix="1" applyFont="1" applyBorder="1"/>
    <xf numFmtId="0" fontId="4" fillId="0" borderId="172" xfId="0" applyFont="1" applyBorder="1"/>
    <xf numFmtId="0" fontId="4" fillId="0" borderId="171" xfId="0" applyFont="1" applyBorder="1"/>
    <xf numFmtId="0" fontId="4" fillId="0" borderId="173" xfId="0" applyFont="1" applyBorder="1"/>
    <xf numFmtId="180" fontId="4" fillId="0" borderId="171" xfId="0" applyNumberFormat="1" applyFont="1" applyBorder="1" applyAlignment="1">
      <alignment horizontal="center"/>
    </xf>
    <xf numFmtId="180" fontId="4" fillId="0" borderId="162" xfId="0" quotePrefix="1" applyNumberFormat="1" applyFont="1" applyBorder="1" applyAlignment="1">
      <alignment horizontal="center"/>
    </xf>
    <xf numFmtId="180" fontId="4" fillId="0" borderId="172" xfId="0" applyNumberFormat="1" applyFont="1" applyBorder="1" applyAlignment="1">
      <alignment horizontal="center"/>
    </xf>
    <xf numFmtId="180" fontId="4" fillId="0" borderId="162" xfId="0" applyNumberFormat="1" applyFont="1" applyBorder="1" applyAlignment="1">
      <alignment horizontal="center"/>
    </xf>
    <xf numFmtId="0" fontId="4" fillId="0" borderId="174" xfId="0" quotePrefix="1" applyFont="1" applyBorder="1" applyAlignment="1">
      <alignment horizontal="center"/>
    </xf>
    <xf numFmtId="0" fontId="7" fillId="0" borderId="58" xfId="0" applyFont="1" applyBorder="1" applyAlignment="1">
      <alignment horizontal="center"/>
    </xf>
    <xf numFmtId="0" fontId="4" fillId="0" borderId="55" xfId="0" quotePrefix="1" applyFont="1" applyBorder="1"/>
    <xf numFmtId="0" fontId="4" fillId="0" borderId="68" xfId="0" quotePrefix="1" applyFont="1" applyBorder="1" applyAlignment="1">
      <alignment horizontal="center"/>
    </xf>
    <xf numFmtId="0" fontId="4" fillId="0" borderId="55" xfId="0" applyFont="1" applyBorder="1"/>
    <xf numFmtId="0" fontId="4" fillId="0" borderId="68" xfId="0" applyFont="1" applyBorder="1"/>
    <xf numFmtId="180" fontId="4" fillId="0" borderId="55" xfId="0" applyNumberFormat="1" applyFont="1" applyBorder="1" applyAlignment="1">
      <alignment horizontal="center"/>
    </xf>
    <xf numFmtId="180" fontId="4" fillId="0" borderId="55" xfId="0" quotePrefix="1" applyNumberFormat="1" applyFont="1" applyBorder="1" applyAlignment="1">
      <alignment horizontal="center"/>
    </xf>
    <xf numFmtId="180" fontId="4" fillId="0" borderId="16" xfId="0" applyNumberFormat="1" applyFont="1" applyBorder="1" applyAlignment="1">
      <alignment horizontal="center"/>
    </xf>
    <xf numFmtId="0" fontId="4" fillId="0" borderId="47" xfId="0" quotePrefix="1" applyFont="1" applyBorder="1" applyAlignment="1">
      <alignment horizontal="center"/>
    </xf>
    <xf numFmtId="0" fontId="4" fillId="0" borderId="18" xfId="0" applyFont="1" applyBorder="1"/>
    <xf numFmtId="0" fontId="4" fillId="0" borderId="0" xfId="0" quotePrefix="1" applyFont="1" applyBorder="1"/>
    <xf numFmtId="0" fontId="7" fillId="0" borderId="175" xfId="0" applyFont="1" applyBorder="1" applyAlignment="1">
      <alignment horizontal="center"/>
    </xf>
    <xf numFmtId="180" fontId="7" fillId="0" borderId="176" xfId="0" applyNumberFormat="1" applyFont="1" applyBorder="1" applyAlignment="1">
      <alignment horizontal="center"/>
    </xf>
    <xf numFmtId="0" fontId="4" fillId="0" borderId="0" xfId="0" quotePrefix="1" applyFont="1" applyBorder="1" applyAlignment="1">
      <alignment horizontal="center"/>
    </xf>
    <xf numFmtId="0" fontId="7" fillId="0" borderId="177" xfId="0" applyFont="1" applyBorder="1"/>
    <xf numFmtId="0" fontId="4" fillId="0" borderId="89" xfId="0" quotePrefix="1" applyFont="1" applyBorder="1" applyAlignment="1">
      <alignment horizontal="center"/>
    </xf>
    <xf numFmtId="0" fontId="4" fillId="0" borderId="178" xfId="0" applyFont="1" applyBorder="1" applyAlignment="1">
      <alignment horizontal="center"/>
    </xf>
    <xf numFmtId="0" fontId="7" fillId="0" borderId="5" xfId="0" applyFont="1" applyBorder="1" applyAlignment="1">
      <alignment horizontal="center"/>
    </xf>
    <xf numFmtId="0" fontId="7" fillId="0" borderId="42" xfId="0" applyFont="1" applyBorder="1" applyAlignment="1">
      <alignment horizontal="center"/>
    </xf>
    <xf numFmtId="0" fontId="4" fillId="0" borderId="13" xfId="0" applyFont="1" applyBorder="1"/>
    <xf numFmtId="0" fontId="4" fillId="0" borderId="10" xfId="0" quotePrefix="1" applyFont="1" applyBorder="1"/>
    <xf numFmtId="0" fontId="4" fillId="0" borderId="10" xfId="0" applyFont="1" applyBorder="1" applyAlignment="1">
      <alignment horizontal="center"/>
    </xf>
    <xf numFmtId="0" fontId="4" fillId="0" borderId="10" xfId="0" quotePrefix="1" applyFont="1" applyBorder="1" applyAlignment="1">
      <alignment horizontal="center"/>
    </xf>
    <xf numFmtId="0" fontId="7" fillId="0" borderId="179" xfId="0" applyFont="1" applyBorder="1"/>
    <xf numFmtId="0" fontId="7" fillId="0" borderId="180" xfId="0" applyFont="1" applyBorder="1" applyAlignment="1">
      <alignment horizontal="center"/>
    </xf>
    <xf numFmtId="180" fontId="7" fillId="0" borderId="14" xfId="0" quotePrefix="1" applyNumberFormat="1" applyFont="1" applyBorder="1" applyAlignment="1">
      <alignment horizontal="center"/>
    </xf>
    <xf numFmtId="0" fontId="4" fillId="0" borderId="11" xfId="0" quotePrefix="1" applyFont="1" applyBorder="1" applyAlignment="1">
      <alignment horizontal="center"/>
    </xf>
    <xf numFmtId="0" fontId="4" fillId="0" borderId="42" xfId="0" quotePrefix="1" applyFont="1" applyBorder="1" applyAlignment="1">
      <alignment horizontal="center"/>
    </xf>
    <xf numFmtId="0" fontId="4" fillId="0" borderId="45" xfId="0" applyFont="1" applyBorder="1"/>
    <xf numFmtId="0" fontId="4" fillId="0" borderId="181" xfId="0" applyFont="1" applyBorder="1"/>
    <xf numFmtId="0" fontId="7" fillId="0" borderId="182" xfId="0" applyFont="1" applyBorder="1" applyAlignment="1">
      <alignment horizontal="center"/>
    </xf>
    <xf numFmtId="0" fontId="4" fillId="0" borderId="59" xfId="0" applyFont="1" applyBorder="1"/>
    <xf numFmtId="0" fontId="7" fillId="0" borderId="58" xfId="0" applyFont="1" applyBorder="1" applyAlignment="1">
      <alignment horizontal="centerContinuous"/>
    </xf>
    <xf numFmtId="0" fontId="4" fillId="0" borderId="23" xfId="0" applyFont="1" applyBorder="1" applyAlignment="1"/>
    <xf numFmtId="0" fontId="7" fillId="0" borderId="55" xfId="0" applyFont="1" applyBorder="1" applyAlignment="1">
      <alignment horizontal="centerContinuous"/>
    </xf>
    <xf numFmtId="0" fontId="7" fillId="0" borderId="181" xfId="0" applyFont="1" applyBorder="1"/>
    <xf numFmtId="0" fontId="7" fillId="0" borderId="39" xfId="0" applyFont="1" applyBorder="1"/>
    <xf numFmtId="0" fontId="7" fillId="0" borderId="183" xfId="0" applyFont="1" applyBorder="1" applyAlignment="1">
      <alignment horizontal="center"/>
    </xf>
    <xf numFmtId="0" fontId="7" fillId="0" borderId="25" xfId="0" applyFont="1" applyBorder="1" applyAlignment="1"/>
    <xf numFmtId="0" fontId="7" fillId="0" borderId="11" xfId="0" applyFont="1" applyBorder="1" applyAlignment="1">
      <alignment horizontal="center"/>
    </xf>
    <xf numFmtId="0" fontId="7" fillId="0" borderId="55" xfId="0" applyFont="1" applyBorder="1" applyAlignment="1">
      <alignment horizontal="center"/>
    </xf>
    <xf numFmtId="0" fontId="7" fillId="0" borderId="184" xfId="0" applyFont="1" applyBorder="1" applyAlignment="1">
      <alignment horizontal="center"/>
    </xf>
    <xf numFmtId="0" fontId="7" fillId="0" borderId="16" xfId="0" applyFont="1" applyBorder="1" applyAlignment="1">
      <alignment horizontal="center"/>
    </xf>
    <xf numFmtId="0" fontId="7" fillId="0" borderId="79" xfId="0" applyFont="1" applyBorder="1" applyAlignment="1">
      <alignment horizontal="center"/>
    </xf>
    <xf numFmtId="0" fontId="4" fillId="0" borderId="185" xfId="0" quotePrefix="1" applyFont="1" applyBorder="1" applyAlignment="1">
      <alignment horizontal="center"/>
    </xf>
    <xf numFmtId="0" fontId="4" fillId="0" borderId="186" xfId="0" quotePrefix="1" applyFont="1" applyBorder="1"/>
    <xf numFmtId="0" fontId="4" fillId="0" borderId="186" xfId="0" applyFont="1" applyBorder="1" applyAlignment="1">
      <alignment horizontal="center"/>
    </xf>
    <xf numFmtId="0" fontId="4" fillId="0" borderId="119" xfId="0" quotePrefix="1" applyFont="1" applyBorder="1" applyAlignment="1">
      <alignment horizontal="center"/>
    </xf>
    <xf numFmtId="0" fontId="4" fillId="0" borderId="187" xfId="0" applyFont="1" applyBorder="1"/>
    <xf numFmtId="0" fontId="4" fillId="0" borderId="119" xfId="0" applyFont="1" applyBorder="1"/>
    <xf numFmtId="0" fontId="4" fillId="0" borderId="186" xfId="0" quotePrefix="1" applyFont="1" applyBorder="1" applyAlignment="1">
      <alignment horizontal="center"/>
    </xf>
    <xf numFmtId="2" fontId="4" fillId="0" borderId="188" xfId="0" applyNumberFormat="1" applyFont="1" applyBorder="1" applyAlignment="1">
      <alignment horizontal="center"/>
    </xf>
    <xf numFmtId="0" fontId="4" fillId="0" borderId="108" xfId="0" applyFont="1" applyBorder="1" applyAlignment="1">
      <alignment horizontal="center"/>
    </xf>
    <xf numFmtId="180" fontId="4" fillId="0" borderId="161" xfId="0" quotePrefix="1" applyNumberFormat="1" applyFont="1" applyBorder="1" applyAlignment="1">
      <alignment horizontal="center"/>
    </xf>
    <xf numFmtId="0" fontId="4" fillId="0" borderId="58" xfId="0" quotePrefix="1" applyFont="1" applyBorder="1" applyAlignment="1">
      <alignment horizontal="center"/>
    </xf>
    <xf numFmtId="0" fontId="4" fillId="0" borderId="55" xfId="0" quotePrefix="1" applyFont="1" applyBorder="1" applyAlignment="1">
      <alignment horizontal="center"/>
    </xf>
    <xf numFmtId="0" fontId="4" fillId="0" borderId="68" xfId="0" applyFont="1" applyBorder="1" applyAlignment="1">
      <alignment horizontal="right"/>
    </xf>
    <xf numFmtId="0" fontId="4" fillId="0" borderId="55" xfId="0" quotePrefix="1" applyFont="1" applyBorder="1" applyAlignment="1"/>
    <xf numFmtId="2" fontId="4" fillId="0" borderId="152" xfId="0" applyNumberFormat="1" applyFont="1" applyBorder="1" applyAlignment="1">
      <alignment horizontal="center"/>
    </xf>
    <xf numFmtId="180" fontId="4" fillId="0" borderId="47" xfId="0" applyNumberFormat="1" applyFont="1" applyBorder="1" applyAlignment="1">
      <alignment horizontal="center"/>
    </xf>
    <xf numFmtId="0" fontId="4" fillId="15" borderId="93" xfId="0" applyFont="1" applyFill="1" applyBorder="1"/>
    <xf numFmtId="0" fontId="4" fillId="15" borderId="1" xfId="0" applyFont="1" applyFill="1" applyBorder="1"/>
    <xf numFmtId="0" fontId="7" fillId="15" borderId="1" xfId="0" applyFont="1" applyFill="1" applyBorder="1"/>
    <xf numFmtId="0" fontId="7" fillId="0" borderId="105" xfId="0" applyFont="1" applyBorder="1" applyAlignment="1">
      <alignment horizontal="center"/>
    </xf>
    <xf numFmtId="2" fontId="7" fillId="0" borderId="189" xfId="0" applyNumberFormat="1" applyFont="1" applyBorder="1" applyAlignment="1">
      <alignment horizontal="center"/>
    </xf>
    <xf numFmtId="0" fontId="7" fillId="0" borderId="12" xfId="0" applyFont="1" applyBorder="1" applyAlignment="1">
      <alignment horizontal="center"/>
    </xf>
    <xf numFmtId="180" fontId="7" fillId="0" borderId="90" xfId="0" applyNumberFormat="1" applyFont="1" applyBorder="1" applyAlignment="1">
      <alignment horizontal="center"/>
    </xf>
    <xf numFmtId="0" fontId="4" fillId="0" borderId="66" xfId="0" applyFont="1" applyBorder="1"/>
    <xf numFmtId="0" fontId="7" fillId="0" borderId="41" xfId="0" applyFont="1" applyFill="1" applyBorder="1"/>
    <xf numFmtId="0" fontId="4" fillId="0" borderId="42" xfId="0" applyFont="1" applyBorder="1"/>
    <xf numFmtId="0" fontId="4" fillId="0" borderId="68" xfId="0" applyFont="1" applyBorder="1" applyAlignment="1">
      <alignment horizontal="centerContinuous"/>
    </xf>
    <xf numFmtId="0" fontId="4" fillId="0" borderId="42" xfId="0" applyFont="1" applyBorder="1" applyAlignment="1"/>
    <xf numFmtId="0" fontId="7" fillId="0" borderId="55" xfId="0" applyFont="1" applyFill="1" applyBorder="1" applyAlignment="1"/>
    <xf numFmtId="0" fontId="4" fillId="0" borderId="68" xfId="0" applyFont="1" applyFill="1" applyBorder="1"/>
    <xf numFmtId="0" fontId="7" fillId="0" borderId="23" xfId="0" applyFont="1" applyBorder="1" applyAlignment="1">
      <alignment horizontal="centerContinuous"/>
    </xf>
    <xf numFmtId="0" fontId="7" fillId="0" borderId="55" xfId="0" applyFont="1" applyBorder="1"/>
    <xf numFmtId="0" fontId="7" fillId="0" borderId="23" xfId="0" applyFont="1" applyBorder="1"/>
    <xf numFmtId="0" fontId="7" fillId="0" borderId="23" xfId="0" applyFont="1" applyBorder="1" applyAlignment="1">
      <alignment horizontal="center"/>
    </xf>
    <xf numFmtId="0" fontId="4" fillId="0" borderId="79" xfId="0" applyFont="1" applyBorder="1" applyAlignment="1"/>
    <xf numFmtId="1" fontId="4" fillId="0" borderId="170" xfId="0" applyNumberFormat="1" applyFont="1" applyFill="1" applyBorder="1" applyAlignment="1">
      <alignment horizontal="center"/>
    </xf>
    <xf numFmtId="0" fontId="4" fillId="15" borderId="171" xfId="0" applyFont="1" applyFill="1" applyBorder="1" applyAlignment="1">
      <alignment horizontal="centerContinuous"/>
    </xf>
    <xf numFmtId="0" fontId="4" fillId="15" borderId="173" xfId="0" applyFont="1" applyFill="1" applyBorder="1" applyAlignment="1">
      <alignment horizontal="centerContinuous"/>
    </xf>
    <xf numFmtId="173" fontId="4" fillId="0" borderId="171" xfId="0" applyNumberFormat="1" applyFont="1" applyBorder="1"/>
    <xf numFmtId="0" fontId="4" fillId="0" borderId="172" xfId="0" quotePrefix="1" applyFont="1" applyBorder="1"/>
    <xf numFmtId="4" fontId="4" fillId="0" borderId="171" xfId="0" applyNumberFormat="1" applyFont="1" applyBorder="1"/>
    <xf numFmtId="0" fontId="7" fillId="0" borderId="28" xfId="0" applyFont="1" applyBorder="1" applyAlignment="1">
      <alignment horizontal="center"/>
    </xf>
    <xf numFmtId="0" fontId="4" fillId="0" borderId="118" xfId="0" applyFont="1" applyBorder="1" applyAlignment="1">
      <alignment horizontal="center"/>
    </xf>
    <xf numFmtId="0" fontId="4" fillId="0" borderId="186" xfId="0" applyFont="1" applyFill="1" applyBorder="1" applyAlignment="1"/>
    <xf numFmtId="0" fontId="4" fillId="0" borderId="119" xfId="0" applyFont="1" applyFill="1" applyBorder="1" applyAlignment="1">
      <alignment horizontal="center"/>
    </xf>
    <xf numFmtId="173" fontId="4" fillId="0" borderId="108" xfId="0" applyNumberFormat="1" applyFont="1" applyBorder="1"/>
    <xf numFmtId="0" fontId="4" fillId="0" borderId="108" xfId="0" quotePrefix="1" applyFont="1" applyBorder="1"/>
    <xf numFmtId="4" fontId="4" fillId="0" borderId="186" xfId="0" applyNumberFormat="1" applyFont="1" applyBorder="1"/>
    <xf numFmtId="0" fontId="7" fillId="0" borderId="47" xfId="0" applyFont="1" applyBorder="1" applyAlignment="1">
      <alignment horizontal="center"/>
    </xf>
    <xf numFmtId="0" fontId="4" fillId="15" borderId="26" xfId="0" applyFont="1" applyFill="1" applyBorder="1"/>
    <xf numFmtId="180" fontId="4" fillId="0" borderId="190" xfId="0" applyNumberFormat="1" applyFont="1" applyBorder="1"/>
    <xf numFmtId="0" fontId="4" fillId="0" borderId="110" xfId="0" applyFont="1" applyBorder="1"/>
    <xf numFmtId="173" fontId="4" fillId="0" borderId="27" xfId="0" applyNumberFormat="1" applyFont="1" applyBorder="1"/>
    <xf numFmtId="0" fontId="4" fillId="0" borderId="27" xfId="0" quotePrefix="1" applyFont="1" applyBorder="1"/>
    <xf numFmtId="4" fontId="4" fillId="0" borderId="190" xfId="0" applyNumberFormat="1" applyFont="1" applyBorder="1"/>
    <xf numFmtId="180" fontId="7" fillId="0" borderId="63" xfId="0" applyNumberFormat="1" applyFont="1" applyBorder="1"/>
    <xf numFmtId="1" fontId="4" fillId="0" borderId="28" xfId="0" applyNumberFormat="1" applyFont="1" applyBorder="1"/>
    <xf numFmtId="180" fontId="4" fillId="0" borderId="63" xfId="0" applyNumberFormat="1" applyFont="1" applyBorder="1"/>
    <xf numFmtId="180" fontId="4" fillId="0" borderId="28" xfId="0" applyNumberFormat="1" applyFont="1" applyBorder="1"/>
    <xf numFmtId="4" fontId="4" fillId="0" borderId="63" xfId="0" applyNumberFormat="1" applyFont="1" applyBorder="1"/>
    <xf numFmtId="173" fontId="4" fillId="0" borderId="50" xfId="0" applyNumberFormat="1" applyFont="1" applyBorder="1" applyAlignment="1"/>
    <xf numFmtId="0" fontId="4" fillId="0" borderId="58" xfId="0" applyFont="1" applyFill="1" applyBorder="1"/>
    <xf numFmtId="180" fontId="4" fillId="0" borderId="55" xfId="0" applyNumberFormat="1" applyFont="1" applyBorder="1" applyAlignment="1">
      <alignment horizontal="right"/>
    </xf>
    <xf numFmtId="173" fontId="4" fillId="0" borderId="55" xfId="0" applyNumberFormat="1" applyFont="1" applyBorder="1"/>
    <xf numFmtId="0" fontId="4" fillId="0" borderId="23" xfId="0" quotePrefix="1" applyFont="1" applyBorder="1"/>
    <xf numFmtId="4" fontId="4" fillId="0" borderId="55" xfId="0" applyNumberFormat="1" applyFont="1" applyBorder="1"/>
    <xf numFmtId="1" fontId="4" fillId="0" borderId="16" xfId="0" applyNumberFormat="1" applyFont="1" applyBorder="1" applyAlignment="1">
      <alignment horizontal="center"/>
    </xf>
    <xf numFmtId="4" fontId="4" fillId="0" borderId="55" xfId="0" applyNumberFormat="1" applyFont="1" applyBorder="1" applyAlignment="1">
      <alignment horizontal="center"/>
    </xf>
    <xf numFmtId="4" fontId="4" fillId="0" borderId="47" xfId="0" applyNumberFormat="1" applyFont="1" applyBorder="1" applyAlignment="1">
      <alignment horizontal="center"/>
    </xf>
    <xf numFmtId="0" fontId="4" fillId="15" borderId="13" xfId="0" applyFont="1" applyFill="1" applyBorder="1"/>
    <xf numFmtId="0" fontId="4" fillId="15" borderId="10" xfId="0" applyFont="1" applyFill="1" applyBorder="1"/>
    <xf numFmtId="0" fontId="7" fillId="0" borderId="144" xfId="0" applyFont="1" applyBorder="1"/>
    <xf numFmtId="0" fontId="4" fillId="0" borderId="1" xfId="0" applyFont="1" applyBorder="1"/>
    <xf numFmtId="4" fontId="7" fillId="0" borderId="144" xfId="0" applyNumberFormat="1" applyFont="1" applyBorder="1"/>
    <xf numFmtId="0" fontId="4" fillId="0" borderId="94" xfId="0" applyFont="1" applyBorder="1"/>
    <xf numFmtId="0" fontId="4" fillId="15" borderId="144" xfId="0" applyFont="1" applyFill="1" applyBorder="1"/>
    <xf numFmtId="4" fontId="7" fillId="0" borderId="191" xfId="0" applyNumberFormat="1" applyFont="1" applyBorder="1" applyAlignment="1">
      <alignment horizontal="center"/>
    </xf>
    <xf numFmtId="0" fontId="7" fillId="0" borderId="18" xfId="0" applyFont="1" applyBorder="1" applyAlignment="1">
      <alignment horizontal="center"/>
    </xf>
    <xf numFmtId="0" fontId="7" fillId="0" borderId="63" xfId="0" applyFont="1" applyBorder="1"/>
    <xf numFmtId="0" fontId="4" fillId="0" borderId="57" xfId="0" applyFont="1" applyBorder="1"/>
    <xf numFmtId="0" fontId="7" fillId="0" borderId="63" xfId="0" applyFont="1" applyBorder="1" applyAlignment="1">
      <alignment horizontal="center"/>
    </xf>
    <xf numFmtId="0" fontId="7" fillId="0" borderId="25" xfId="0" applyFont="1" applyBorder="1" applyAlignment="1">
      <alignment horizontal="centerContinuous"/>
    </xf>
    <xf numFmtId="0" fontId="7" fillId="0" borderId="50" xfId="0" applyFont="1" applyBorder="1" applyAlignment="1">
      <alignment horizontal="center"/>
    </xf>
    <xf numFmtId="0" fontId="4" fillId="0" borderId="48" xfId="0" applyFont="1" applyBorder="1"/>
    <xf numFmtId="1" fontId="4" fillId="0" borderId="63" xfId="0" applyNumberFormat="1" applyFont="1" applyBorder="1"/>
    <xf numFmtId="0" fontId="7" fillId="0" borderId="28" xfId="0" applyFont="1" applyBorder="1" applyAlignment="1"/>
    <xf numFmtId="0" fontId="4" fillId="0" borderId="28" xfId="0" applyFont="1" applyBorder="1"/>
    <xf numFmtId="4" fontId="4" fillId="0" borderId="50" xfId="0" applyNumberFormat="1" applyFont="1" applyBorder="1"/>
    <xf numFmtId="0" fontId="4" fillId="0" borderId="118" xfId="0" applyFont="1" applyBorder="1"/>
    <xf numFmtId="0" fontId="4" fillId="0" borderId="186" xfId="0" applyFont="1" applyBorder="1"/>
    <xf numFmtId="1" fontId="4" fillId="0" borderId="186" xfId="0" applyNumberFormat="1" applyFont="1" applyBorder="1"/>
    <xf numFmtId="0" fontId="4" fillId="0" borderId="163" xfId="0" applyFont="1" applyBorder="1" applyAlignment="1">
      <alignment horizontal="right"/>
    </xf>
    <xf numFmtId="9" fontId="4" fillId="0" borderId="163" xfId="0" applyNumberFormat="1" applyFont="1" applyBorder="1" applyAlignment="1">
      <alignment horizontal="center"/>
    </xf>
    <xf numFmtId="173" fontId="4" fillId="0" borderId="186" xfId="0" applyNumberFormat="1" applyFont="1" applyBorder="1"/>
    <xf numFmtId="4" fontId="4" fillId="0" borderId="161" xfId="0" applyNumberFormat="1" applyFont="1" applyBorder="1" applyAlignment="1"/>
    <xf numFmtId="0" fontId="4" fillId="0" borderId="58" xfId="0" applyFont="1" applyBorder="1"/>
    <xf numFmtId="1" fontId="4" fillId="0" borderId="55" xfId="0" applyNumberFormat="1" applyFont="1" applyBorder="1"/>
    <xf numFmtId="0" fontId="4" fillId="0" borderId="71" xfId="0" applyFont="1" applyBorder="1" applyAlignment="1">
      <alignment horizontal="right"/>
    </xf>
    <xf numFmtId="0" fontId="4" fillId="0" borderId="71" xfId="0" applyFont="1" applyBorder="1"/>
    <xf numFmtId="2" fontId="4" fillId="0" borderId="25" xfId="0" applyNumberFormat="1" applyFont="1" applyBorder="1"/>
    <xf numFmtId="4" fontId="4" fillId="0" borderId="80" xfId="0" applyNumberFormat="1" applyFont="1" applyBorder="1" applyAlignment="1"/>
    <xf numFmtId="180" fontId="4" fillId="15" borderId="10" xfId="0" applyNumberFormat="1" applyFont="1" applyFill="1" applyBorder="1"/>
    <xf numFmtId="0" fontId="4" fillId="15" borderId="10" xfId="0" applyFont="1" applyFill="1" applyBorder="1" applyAlignment="1">
      <alignment horizontal="center"/>
    </xf>
    <xf numFmtId="4" fontId="7" fillId="0" borderId="191" xfId="0" applyNumberFormat="1" applyFont="1" applyBorder="1" applyAlignment="1"/>
    <xf numFmtId="185" fontId="7" fillId="0" borderId="13" xfId="0" applyNumberFormat="1" applyFont="1" applyBorder="1"/>
    <xf numFmtId="185" fontId="21" fillId="0" borderId="10" xfId="0" applyNumberFormat="1" applyFont="1" applyBorder="1"/>
    <xf numFmtId="185" fontId="4" fillId="0" borderId="10" xfId="0" applyNumberFormat="1" applyFont="1" applyBorder="1"/>
    <xf numFmtId="185" fontId="7" fillId="0" borderId="137" xfId="0" applyNumberFormat="1" applyFont="1" applyBorder="1" applyAlignment="1">
      <alignment horizontal="centerContinuous"/>
    </xf>
    <xf numFmtId="185" fontId="7" fillId="0" borderId="138" xfId="0" applyNumberFormat="1" applyFont="1" applyBorder="1" applyAlignment="1">
      <alignment horizontal="centerContinuous"/>
    </xf>
    <xf numFmtId="185" fontId="4" fillId="0" borderId="138" xfId="0" applyNumberFormat="1" applyFont="1" applyBorder="1"/>
    <xf numFmtId="185" fontId="7" fillId="0" borderId="138" xfId="0" applyNumberFormat="1" applyFont="1" applyBorder="1"/>
    <xf numFmtId="185" fontId="4" fillId="0" borderId="192" xfId="0" applyNumberFormat="1" applyFont="1" applyBorder="1"/>
    <xf numFmtId="0" fontId="4" fillId="0" borderId="107" xfId="0" applyFont="1" applyBorder="1"/>
    <xf numFmtId="185" fontId="7" fillId="0" borderId="9" xfId="0" applyNumberFormat="1" applyFont="1" applyBorder="1" applyAlignment="1">
      <alignment horizontal="center"/>
    </xf>
    <xf numFmtId="185" fontId="4" fillId="0" borderId="58" xfId="0" applyNumberFormat="1" applyFont="1" applyBorder="1"/>
    <xf numFmtId="185" fontId="4" fillId="0" borderId="23" xfId="0" applyNumberFormat="1" applyFont="1" applyBorder="1"/>
    <xf numFmtId="185" fontId="4" fillId="0" borderId="55" xfId="0" applyNumberFormat="1" applyFont="1" applyBorder="1"/>
    <xf numFmtId="185" fontId="4" fillId="0" borderId="68" xfId="0" applyNumberFormat="1" applyFont="1" applyBorder="1"/>
    <xf numFmtId="185" fontId="4" fillId="0" borderId="193" xfId="0" applyNumberFormat="1" applyFont="1" applyBorder="1"/>
    <xf numFmtId="185" fontId="4" fillId="0" borderId="194" xfId="0" applyNumberFormat="1" applyFont="1" applyBorder="1"/>
    <xf numFmtId="185" fontId="4" fillId="0" borderId="195" xfId="0" applyNumberFormat="1" applyFont="1" applyBorder="1"/>
    <xf numFmtId="0" fontId="4" fillId="0" borderId="194" xfId="0" applyFont="1" applyBorder="1"/>
    <xf numFmtId="0" fontId="4" fillId="0" borderId="195" xfId="0" applyFont="1" applyBorder="1"/>
    <xf numFmtId="185" fontId="4" fillId="0" borderId="47" xfId="0" applyNumberFormat="1" applyFont="1" applyBorder="1"/>
    <xf numFmtId="185" fontId="4" fillId="0" borderId="13" xfId="0" quotePrefix="1" applyNumberFormat="1" applyFont="1" applyBorder="1"/>
    <xf numFmtId="185" fontId="4" fillId="0" borderId="10" xfId="0" quotePrefix="1" applyNumberFormat="1" applyFont="1" applyBorder="1"/>
    <xf numFmtId="185" fontId="4" fillId="0" borderId="146" xfId="0" applyNumberFormat="1" applyFont="1" applyBorder="1"/>
    <xf numFmtId="185" fontId="4" fillId="0" borderId="15" xfId="0" applyNumberFormat="1" applyFont="1" applyBorder="1"/>
    <xf numFmtId="185" fontId="4" fillId="0" borderId="144" xfId="0" applyNumberFormat="1" applyFont="1" applyBorder="1"/>
    <xf numFmtId="173" fontId="4" fillId="0" borderId="72" xfId="0" applyNumberFormat="1" applyFont="1" applyBorder="1" applyAlignment="1">
      <alignment horizontal="center"/>
    </xf>
    <xf numFmtId="0" fontId="7" fillId="0" borderId="58" xfId="0" applyFont="1" applyBorder="1"/>
    <xf numFmtId="0" fontId="7" fillId="0" borderId="6" xfId="0" applyFont="1" applyBorder="1" applyAlignment="1">
      <alignment horizontal="center"/>
    </xf>
    <xf numFmtId="0" fontId="4" fillId="0" borderId="0" xfId="0" applyFont="1" applyAlignment="1"/>
    <xf numFmtId="15" fontId="4" fillId="0" borderId="58" xfId="0" applyNumberFormat="1" applyFont="1" applyBorder="1" applyAlignment="1">
      <alignment horizontal="centerContinuous"/>
    </xf>
    <xf numFmtId="173" fontId="7" fillId="0" borderId="47" xfId="0" applyNumberFormat="1" applyFont="1" applyBorder="1" applyAlignment="1">
      <alignment horizontal="center"/>
    </xf>
    <xf numFmtId="0" fontId="7" fillId="0" borderId="45" xfId="0" applyFont="1" applyBorder="1" applyAlignment="1">
      <alignment horizontal="centerContinuous"/>
    </xf>
    <xf numFmtId="0" fontId="4" fillId="0" borderId="41" xfId="0" applyFont="1" applyBorder="1" applyAlignment="1">
      <alignment horizontal="centerContinuous"/>
    </xf>
    <xf numFmtId="0" fontId="112" fillId="0" borderId="37" xfId="0" applyFont="1" applyBorder="1" applyAlignment="1">
      <alignment horizontal="centerContinuous"/>
    </xf>
    <xf numFmtId="0" fontId="112" fillId="0" borderId="23" xfId="0" applyFont="1" applyBorder="1"/>
    <xf numFmtId="0" fontId="4" fillId="0" borderId="186" xfId="0" applyFont="1" applyBorder="1" applyAlignment="1">
      <alignment horizontal="centerContinuous"/>
    </xf>
    <xf numFmtId="0" fontId="4" fillId="0" borderId="108" xfId="0" applyFont="1" applyBorder="1" applyAlignment="1">
      <alignment horizontal="centerContinuous"/>
    </xf>
    <xf numFmtId="0" fontId="7" fillId="0" borderId="162" xfId="0" applyFont="1" applyBorder="1" applyAlignment="1">
      <alignment horizontal="center"/>
    </xf>
    <xf numFmtId="173" fontId="7" fillId="0" borderId="161" xfId="0" applyNumberFormat="1" applyFont="1" applyBorder="1" applyAlignment="1">
      <alignment horizontal="center"/>
    </xf>
    <xf numFmtId="0" fontId="4" fillId="0" borderId="58" xfId="0" applyFont="1" applyBorder="1" applyAlignment="1">
      <alignment horizontal="center"/>
    </xf>
    <xf numFmtId="0" fontId="21" fillId="0" borderId="55" xfId="0" applyFont="1" applyBorder="1" applyAlignment="1"/>
    <xf numFmtId="0" fontId="7" fillId="0" borderId="23" xfId="0" applyFont="1" applyBorder="1" applyAlignment="1"/>
    <xf numFmtId="173" fontId="4" fillId="0" borderId="47" xfId="0" applyNumberFormat="1" applyFont="1" applyBorder="1" applyAlignment="1">
      <alignment horizontal="center"/>
    </xf>
    <xf numFmtId="0" fontId="4" fillId="15" borderId="3" xfId="0" applyFont="1" applyFill="1" applyBorder="1"/>
    <xf numFmtId="0" fontId="4" fillId="15" borderId="0" xfId="0" applyFont="1" applyFill="1" applyBorder="1"/>
    <xf numFmtId="0" fontId="4" fillId="15" borderId="0" xfId="0" applyFont="1" applyFill="1"/>
    <xf numFmtId="0" fontId="7" fillId="0" borderId="39" xfId="0" applyFont="1" applyBorder="1" applyAlignment="1"/>
    <xf numFmtId="173" fontId="7" fillId="0" borderId="61" xfId="0" applyNumberFormat="1" applyFont="1" applyBorder="1" applyAlignment="1">
      <alignment horizontal="center"/>
    </xf>
    <xf numFmtId="0" fontId="7" fillId="15" borderId="10" xfId="0" applyFont="1" applyFill="1" applyBorder="1"/>
    <xf numFmtId="0" fontId="7" fillId="0" borderId="146" xfId="0" applyFont="1" applyBorder="1"/>
    <xf numFmtId="4" fontId="7" fillId="0" borderId="72" xfId="0" applyNumberFormat="1" applyFont="1" applyBorder="1" applyAlignment="1">
      <alignment horizontal="center"/>
    </xf>
    <xf numFmtId="0" fontId="113" fillId="0" borderId="0" xfId="0" applyFont="1" applyAlignment="1">
      <alignment horizontal="left" vertical="center" indent="1"/>
    </xf>
    <xf numFmtId="0" fontId="115" fillId="0" borderId="0" xfId="0" applyFont="1" applyAlignment="1">
      <alignment horizontal="left" vertical="center" indent="1"/>
    </xf>
    <xf numFmtId="0" fontId="116" fillId="0" borderId="0" xfId="0" applyFont="1" applyAlignment="1">
      <alignment horizontal="justify" vertical="center"/>
    </xf>
    <xf numFmtId="0" fontId="111" fillId="0" borderId="0" xfId="0" applyFont="1"/>
    <xf numFmtId="0" fontId="97" fillId="5" borderId="3" xfId="0" applyFont="1" applyFill="1" applyBorder="1" applyAlignment="1" applyProtection="1">
      <alignment vertical="center"/>
    </xf>
    <xf numFmtId="0" fontId="77" fillId="5" borderId="0" xfId="0" applyFont="1" applyFill="1" applyBorder="1" applyAlignment="1" applyProtection="1">
      <alignment vertical="center"/>
    </xf>
    <xf numFmtId="0" fontId="77" fillId="5" borderId="11" xfId="0" applyFont="1" applyFill="1" applyBorder="1" applyAlignment="1" applyProtection="1">
      <alignment vertical="center"/>
    </xf>
    <xf numFmtId="184" fontId="44" fillId="0" borderId="6" xfId="0" applyNumberFormat="1" applyFont="1" applyBorder="1" applyAlignment="1" applyProtection="1">
      <alignment horizontal="left" vertical="center"/>
    </xf>
    <xf numFmtId="182" fontId="44" fillId="0" borderId="6" xfId="0" applyNumberFormat="1" applyFont="1" applyBorder="1" applyAlignment="1" applyProtection="1">
      <alignment horizontal="left" vertical="center"/>
    </xf>
    <xf numFmtId="0" fontId="15" fillId="0" borderId="0" xfId="0" applyNumberFormat="1" applyFont="1" applyBorder="1" applyAlignment="1">
      <alignment vertical="center"/>
    </xf>
    <xf numFmtId="0" fontId="108" fillId="0" borderId="17" xfId="0" applyFont="1" applyBorder="1" applyAlignment="1">
      <alignment horizontal="left" vertical="center"/>
    </xf>
    <xf numFmtId="0" fontId="54" fillId="0" borderId="43" xfId="0" applyFont="1" applyBorder="1" applyAlignment="1">
      <alignment horizontal="left" vertical="center"/>
    </xf>
    <xf numFmtId="0" fontId="54" fillId="0" borderId="43" xfId="0" applyFont="1" applyBorder="1" applyAlignment="1">
      <alignment vertical="center"/>
    </xf>
    <xf numFmtId="0" fontId="107" fillId="0" borderId="3" xfId="0" applyFont="1" applyBorder="1" applyAlignment="1" applyProtection="1">
      <alignment horizontal="right" vertical="center"/>
    </xf>
    <xf numFmtId="9" fontId="4" fillId="0" borderId="0" xfId="15" applyFont="1" applyAlignment="1">
      <alignment horizontal="center" vertical="center"/>
    </xf>
    <xf numFmtId="9" fontId="23" fillId="2" borderId="53" xfId="15" applyFont="1" applyFill="1" applyBorder="1" applyAlignment="1" applyProtection="1">
      <alignment vertical="center"/>
      <protection locked="0"/>
    </xf>
    <xf numFmtId="9" fontId="23" fillId="2" borderId="16" xfId="15" applyFont="1" applyFill="1" applyBorder="1" applyAlignment="1" applyProtection="1">
      <alignment vertical="center"/>
      <protection locked="0"/>
    </xf>
    <xf numFmtId="0" fontId="18" fillId="0" borderId="118" xfId="0" applyFont="1" applyFill="1" applyBorder="1" applyAlignment="1" applyProtection="1">
      <alignment horizontal="right" vertical="center"/>
    </xf>
    <xf numFmtId="0" fontId="18" fillId="0" borderId="108" xfId="0" applyFont="1" applyFill="1" applyBorder="1" applyAlignment="1" applyProtection="1">
      <alignment horizontal="right" vertical="center"/>
    </xf>
    <xf numFmtId="0" fontId="18" fillId="0" borderId="119" xfId="0" applyFont="1" applyFill="1" applyBorder="1" applyAlignment="1" applyProtection="1">
      <alignment horizontal="right" vertical="center"/>
    </xf>
    <xf numFmtId="0" fontId="18" fillId="0" borderId="26" xfId="0" applyFont="1" applyFill="1" applyBorder="1" applyAlignment="1" applyProtection="1">
      <alignment horizontal="right" vertical="center"/>
    </xf>
    <xf numFmtId="0" fontId="18" fillId="0" borderId="27" xfId="0" applyFont="1" applyFill="1" applyBorder="1" applyAlignment="1" applyProtection="1">
      <alignment horizontal="right" vertical="center"/>
    </xf>
    <xf numFmtId="0" fontId="18" fillId="0" borderId="110" xfId="0" applyFont="1" applyFill="1" applyBorder="1" applyAlignment="1" applyProtection="1">
      <alignment horizontal="right" vertical="center"/>
    </xf>
    <xf numFmtId="0" fontId="4" fillId="0" borderId="115" xfId="0" applyFont="1" applyBorder="1" applyAlignment="1" applyProtection="1">
      <alignment horizontal="right" vertical="center"/>
    </xf>
    <xf numFmtId="0" fontId="4" fillId="0" borderId="116" xfId="0" applyFont="1" applyBorder="1" applyAlignment="1" applyProtection="1">
      <alignment horizontal="right" vertical="center"/>
    </xf>
    <xf numFmtId="0" fontId="4" fillId="0" borderId="117" xfId="0" applyFont="1" applyBorder="1" applyAlignment="1" applyProtection="1">
      <alignment horizontal="right" vertical="center"/>
    </xf>
    <xf numFmtId="0" fontId="4" fillId="0" borderId="18" xfId="0" applyFont="1" applyFill="1" applyBorder="1" applyAlignment="1" applyProtection="1">
      <alignment horizontal="left" vertical="center" wrapText="1"/>
    </xf>
    <xf numFmtId="0" fontId="4" fillId="0" borderId="37" xfId="0" applyFont="1" applyBorder="1" applyAlignment="1" applyProtection="1">
      <alignment horizontal="left" vertical="center"/>
    </xf>
    <xf numFmtId="0" fontId="4" fillId="0" borderId="57" xfId="0" applyFont="1" applyBorder="1" applyAlignment="1" applyProtection="1">
      <alignment horizontal="left" vertical="center"/>
    </xf>
    <xf numFmtId="0" fontId="42" fillId="3" borderId="137" xfId="0" applyFont="1" applyFill="1" applyBorder="1" applyAlignment="1" applyProtection="1">
      <alignment horizontal="left" vertical="center" wrapText="1"/>
    </xf>
    <xf numFmtId="0" fontId="15" fillId="0" borderId="138" xfId="0" applyFont="1" applyBorder="1" applyAlignment="1" applyProtection="1">
      <alignment horizontal="left" vertical="center" wrapText="1"/>
    </xf>
    <xf numFmtId="0" fontId="15" fillId="0" borderId="138" xfId="0" applyFont="1" applyBorder="1" applyAlignment="1">
      <alignment vertical="center" wrapText="1"/>
    </xf>
    <xf numFmtId="0" fontId="15" fillId="0" borderId="107" xfId="0" applyFont="1" applyBorder="1" applyAlignment="1">
      <alignment vertical="center" wrapText="1"/>
    </xf>
    <xf numFmtId="0" fontId="51" fillId="0" borderId="19" xfId="0" applyFont="1" applyFill="1" applyBorder="1" applyAlignment="1" applyProtection="1">
      <alignment horizontal="left" vertical="center" wrapText="1"/>
    </xf>
    <xf numFmtId="0" fontId="81" fillId="0" borderId="20" xfId="0" applyFont="1" applyBorder="1" applyAlignment="1">
      <alignment horizontal="left" vertical="center"/>
    </xf>
    <xf numFmtId="0" fontId="15" fillId="0" borderId="20" xfId="0" applyFont="1" applyBorder="1" applyAlignment="1">
      <alignment vertical="center"/>
    </xf>
    <xf numFmtId="0" fontId="7" fillId="10" borderId="19" xfId="0" applyFont="1" applyFill="1" applyBorder="1" applyAlignment="1" applyProtection="1">
      <alignment horizontal="left" vertical="center" wrapText="1"/>
    </xf>
    <xf numFmtId="0" fontId="4" fillId="10" borderId="20" xfId="0" applyFont="1" applyFill="1" applyBorder="1" applyAlignment="1" applyProtection="1">
      <alignment horizontal="left" vertical="center"/>
    </xf>
    <xf numFmtId="0" fontId="4" fillId="10" borderId="140" xfId="0" applyFont="1" applyFill="1" applyBorder="1" applyAlignment="1" applyProtection="1">
      <alignment horizontal="left" vertical="center"/>
    </xf>
    <xf numFmtId="0" fontId="4" fillId="0" borderId="48"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15" fillId="0" borderId="28" xfId="0" applyFont="1" applyBorder="1" applyAlignment="1">
      <alignment horizontal="left" vertical="center" wrapText="1"/>
    </xf>
    <xf numFmtId="0" fontId="58" fillId="0" borderId="3" xfId="0" applyFont="1" applyFill="1" applyBorder="1" applyAlignment="1" applyProtection="1">
      <alignment horizontal="left" vertical="center" wrapText="1"/>
    </xf>
    <xf numFmtId="0" fontId="56" fillId="0" borderId="0" xfId="0" applyFont="1" applyFill="1" applyBorder="1" applyAlignment="1">
      <alignment horizontal="left" vertical="center" wrapText="1"/>
    </xf>
    <xf numFmtId="0" fontId="56" fillId="0" borderId="0" xfId="0" applyFont="1" applyBorder="1" applyAlignment="1">
      <alignment horizontal="left" vertical="center" wrapText="1"/>
    </xf>
    <xf numFmtId="0" fontId="56" fillId="0" borderId="70" xfId="0" applyFont="1" applyBorder="1" applyAlignment="1">
      <alignment horizontal="left" vertical="center" wrapText="1"/>
    </xf>
    <xf numFmtId="0" fontId="10" fillId="0" borderId="39" xfId="0" applyFont="1" applyFill="1" applyBorder="1" applyAlignment="1">
      <alignment vertical="top" wrapText="1"/>
    </xf>
    <xf numFmtId="0" fontId="0" fillId="0" borderId="41" xfId="0" applyBorder="1" applyAlignment="1">
      <alignment vertical="top" wrapText="1"/>
    </xf>
    <xf numFmtId="0" fontId="4" fillId="0" borderId="60"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15" fillId="0" borderId="6" xfId="0" applyFont="1" applyBorder="1" applyAlignment="1">
      <alignment horizontal="left" vertical="center" wrapText="1"/>
    </xf>
    <xf numFmtId="0" fontId="4" fillId="0" borderId="139" xfId="0" applyFont="1" applyFill="1" applyBorder="1" applyAlignment="1" applyProtection="1">
      <alignment horizontal="left" vertical="center" wrapText="1"/>
    </xf>
    <xf numFmtId="0" fontId="4" fillId="0" borderId="131" xfId="0" applyFont="1" applyFill="1" applyBorder="1" applyAlignment="1" applyProtection="1">
      <alignment horizontal="left" vertical="center" wrapText="1"/>
    </xf>
    <xf numFmtId="0" fontId="15" fillId="0" borderId="131" xfId="0" applyFont="1" applyBorder="1" applyAlignment="1">
      <alignment horizontal="left" vertical="center" wrapText="1"/>
    </xf>
    <xf numFmtId="0" fontId="4" fillId="10" borderId="20" xfId="0" applyFont="1" applyFill="1" applyBorder="1" applyAlignment="1" applyProtection="1">
      <alignment horizontal="left" vertical="center" wrapText="1"/>
    </xf>
    <xf numFmtId="0" fontId="15" fillId="10" borderId="20" xfId="0" applyFont="1" applyFill="1" applyBorder="1" applyAlignment="1">
      <alignment horizontal="left" vertical="center" wrapText="1"/>
    </xf>
    <xf numFmtId="0" fontId="15" fillId="10" borderId="140" xfId="0" applyFont="1" applyFill="1" applyBorder="1" applyAlignment="1">
      <alignment horizontal="left" vertical="center" wrapText="1"/>
    </xf>
    <xf numFmtId="0" fontId="7" fillId="13" borderId="13" xfId="0" applyFont="1" applyFill="1" applyBorder="1" applyAlignment="1" applyProtection="1">
      <alignment horizontal="left" vertical="center" wrapText="1"/>
    </xf>
    <xf numFmtId="0" fontId="7" fillId="13" borderId="10" xfId="0" applyFont="1" applyFill="1" applyBorder="1" applyAlignment="1" applyProtection="1">
      <alignment horizontal="left" vertical="center" wrapText="1"/>
    </xf>
    <xf numFmtId="0" fontId="15" fillId="13" borderId="10" xfId="0" applyFont="1" applyFill="1" applyBorder="1" applyAlignment="1">
      <alignment horizontal="left" vertical="center" wrapText="1"/>
    </xf>
    <xf numFmtId="0" fontId="15" fillId="13" borderId="15" xfId="0" applyFont="1" applyFill="1" applyBorder="1" applyAlignment="1">
      <alignment horizontal="left" vertical="center" wrapText="1"/>
    </xf>
    <xf numFmtId="0" fontId="4" fillId="0" borderId="69"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wrapText="1"/>
    </xf>
    <xf numFmtId="0" fontId="15" fillId="0" borderId="71" xfId="0" applyFont="1" applyBorder="1" applyAlignment="1">
      <alignment horizontal="left" vertical="center" wrapText="1"/>
    </xf>
    <xf numFmtId="0" fontId="7" fillId="0" borderId="141" xfId="0" applyFont="1" applyFill="1" applyBorder="1" applyAlignment="1" applyProtection="1">
      <alignment horizontal="left" vertical="center" wrapText="1"/>
    </xf>
    <xf numFmtId="0" fontId="4" fillId="0" borderId="122" xfId="0" applyFont="1" applyFill="1" applyBorder="1" applyAlignment="1" applyProtection="1">
      <alignment horizontal="left" vertical="center" wrapText="1"/>
    </xf>
    <xf numFmtId="0" fontId="15" fillId="0" borderId="122" xfId="0" applyFont="1" applyBorder="1" applyAlignment="1">
      <alignment horizontal="left" vertical="center" wrapText="1"/>
    </xf>
    <xf numFmtId="0" fontId="58" fillId="0" borderId="18" xfId="0" applyFont="1" applyFill="1" applyBorder="1" applyAlignment="1" applyProtection="1">
      <alignment horizontal="left" vertical="center" wrapText="1"/>
    </xf>
    <xf numFmtId="0" fontId="56" fillId="0" borderId="37" xfId="0" applyFont="1" applyFill="1" applyBorder="1" applyAlignment="1">
      <alignment horizontal="left" vertical="center" wrapText="1"/>
    </xf>
    <xf numFmtId="0" fontId="15" fillId="0" borderId="37" xfId="0" applyFont="1" applyBorder="1" applyAlignment="1">
      <alignment vertical="center" wrapText="1"/>
    </xf>
    <xf numFmtId="0" fontId="15" fillId="0" borderId="57" xfId="0" applyFont="1" applyBorder="1" applyAlignment="1">
      <alignment vertical="center" wrapText="1"/>
    </xf>
    <xf numFmtId="0" fontId="78" fillId="3" borderId="21" xfId="0" applyFont="1" applyFill="1" applyBorder="1" applyAlignment="1" applyProtection="1">
      <alignment horizontal="center" vertical="center" wrapText="1"/>
    </xf>
    <xf numFmtId="0" fontId="85" fillId="0" borderId="22" xfId="0" applyFont="1" applyBorder="1" applyAlignment="1">
      <alignment horizontal="center" vertical="center" wrapText="1"/>
    </xf>
    <xf numFmtId="0" fontId="85" fillId="0" borderId="125" xfId="0" applyFont="1" applyBorder="1" applyAlignment="1">
      <alignment horizontal="center" vertical="center" wrapText="1"/>
    </xf>
    <xf numFmtId="0" fontId="20" fillId="2" borderId="39" xfId="0" applyFont="1" applyFill="1" applyBorder="1" applyAlignment="1" applyProtection="1">
      <alignment vertical="center"/>
      <protection locked="0"/>
    </xf>
    <xf numFmtId="0" fontId="18" fillId="2" borderId="41" xfId="0" applyFont="1" applyFill="1" applyBorder="1" applyAlignment="1" applyProtection="1">
      <alignment vertical="center"/>
      <protection locked="0"/>
    </xf>
    <xf numFmtId="0" fontId="18" fillId="2" borderId="42" xfId="0" applyFont="1" applyFill="1" applyBorder="1" applyAlignment="1" applyProtection="1">
      <alignment vertical="center"/>
      <protection locked="0"/>
    </xf>
    <xf numFmtId="0" fontId="51" fillId="5" borderId="10" xfId="0" applyFont="1" applyFill="1" applyBorder="1" applyAlignment="1" applyProtection="1">
      <alignment horizontal="center" vertical="center" wrapText="1"/>
    </xf>
    <xf numFmtId="0" fontId="15" fillId="0" borderId="10" xfId="0" applyFont="1" applyBorder="1" applyAlignment="1">
      <alignment horizontal="center" vertical="center" wrapText="1"/>
    </xf>
    <xf numFmtId="0" fontId="27" fillId="0" borderId="55" xfId="0" applyFont="1" applyBorder="1" applyAlignment="1" applyProtection="1">
      <alignment horizontal="center" vertical="center"/>
    </xf>
    <xf numFmtId="0" fontId="15" fillId="0" borderId="23" xfId="0" applyFont="1" applyBorder="1" applyAlignment="1">
      <alignment horizontal="center" vertical="center"/>
    </xf>
    <xf numFmtId="0" fontId="34" fillId="2" borderId="39" xfId="0" applyFont="1" applyFill="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0" fontId="15" fillId="0" borderId="66" xfId="0" applyFont="1" applyBorder="1" applyAlignment="1" applyProtection="1">
      <alignment horizontal="center" vertical="center"/>
      <protection locked="0"/>
    </xf>
    <xf numFmtId="0" fontId="51" fillId="0" borderId="0" xfId="0" applyFont="1" applyBorder="1" applyAlignment="1">
      <alignment horizontal="center" vertical="center"/>
    </xf>
    <xf numFmtId="0" fontId="51" fillId="0" borderId="11" xfId="0" applyFont="1" applyBorder="1" applyAlignment="1">
      <alignment horizontal="center" vertical="center"/>
    </xf>
    <xf numFmtId="0" fontId="17" fillId="2" borderId="16" xfId="0" applyFont="1" applyFill="1" applyBorder="1" applyAlignment="1" applyProtection="1">
      <alignment vertical="center"/>
      <protection locked="0"/>
    </xf>
    <xf numFmtId="0" fontId="20" fillId="2" borderId="144" xfId="0" applyFont="1" applyFill="1" applyBorder="1" applyAlignment="1" applyProtection="1">
      <alignment vertical="center"/>
      <protection locked="0"/>
    </xf>
    <xf numFmtId="0" fontId="18" fillId="2" borderId="1" xfId="0" applyFont="1" applyFill="1" applyBorder="1" applyAlignment="1" applyProtection="1">
      <alignment vertical="center"/>
      <protection locked="0"/>
    </xf>
    <xf numFmtId="0" fontId="18" fillId="2" borderId="90" xfId="0" applyFont="1" applyFill="1" applyBorder="1" applyAlignment="1" applyProtection="1">
      <alignment vertical="center"/>
      <protection locked="0"/>
    </xf>
    <xf numFmtId="0" fontId="20" fillId="2" borderId="55" xfId="0" applyFont="1" applyFill="1" applyBorder="1" applyAlignment="1" applyProtection="1">
      <alignment vertical="center"/>
      <protection locked="0"/>
    </xf>
    <xf numFmtId="0" fontId="18" fillId="2" borderId="23" xfId="0" applyFont="1" applyFill="1" applyBorder="1" applyAlignment="1" applyProtection="1">
      <alignment vertical="center"/>
      <protection locked="0"/>
    </xf>
    <xf numFmtId="0" fontId="18" fillId="2" borderId="68" xfId="0" applyFont="1" applyFill="1" applyBorder="1" applyAlignment="1" applyProtection="1">
      <alignment vertical="center"/>
      <protection locked="0"/>
    </xf>
    <xf numFmtId="0" fontId="4" fillId="8" borderId="17" xfId="0" applyFont="1" applyFill="1" applyBorder="1" applyAlignment="1" applyProtection="1">
      <alignment horizontal="left" vertical="center" wrapText="1"/>
    </xf>
    <xf numFmtId="0" fontId="4" fillId="8" borderId="2" xfId="0" applyFont="1" applyFill="1" applyBorder="1" applyAlignment="1" applyProtection="1">
      <alignment horizontal="left" vertical="center" wrapText="1"/>
    </xf>
    <xf numFmtId="0" fontId="18" fillId="2" borderId="66" xfId="0" applyFont="1" applyFill="1" applyBorder="1" applyAlignment="1" applyProtection="1">
      <alignment vertical="center"/>
      <protection locked="0"/>
    </xf>
    <xf numFmtId="0" fontId="42" fillId="3" borderId="137" xfId="0" applyFont="1" applyFill="1" applyBorder="1" applyAlignment="1" applyProtection="1">
      <alignment horizontal="center" vertical="center" wrapText="1"/>
    </xf>
    <xf numFmtId="0" fontId="39" fillId="3" borderId="138" xfId="0" applyFont="1" applyFill="1" applyBorder="1" applyAlignment="1" applyProtection="1">
      <alignment horizontal="center" vertical="center" wrapText="1"/>
    </xf>
    <xf numFmtId="0" fontId="39" fillId="3" borderId="107" xfId="0" applyFont="1" applyFill="1" applyBorder="1" applyAlignment="1" applyProtection="1">
      <alignment horizontal="center" vertical="center" wrapText="1"/>
    </xf>
    <xf numFmtId="0" fontId="4" fillId="0" borderId="45" xfId="0" applyFont="1" applyFill="1" applyBorder="1" applyAlignment="1" applyProtection="1">
      <alignment horizontal="left" vertical="center" wrapText="1"/>
    </xf>
    <xf numFmtId="0" fontId="4" fillId="0" borderId="41" xfId="0" applyFont="1" applyBorder="1" applyAlignment="1" applyProtection="1">
      <alignment horizontal="left" vertical="center"/>
    </xf>
    <xf numFmtId="0" fontId="4" fillId="0" borderId="66" xfId="0" applyFont="1" applyBorder="1" applyAlignment="1" applyProtection="1">
      <alignment horizontal="left" vertical="center"/>
    </xf>
    <xf numFmtId="0" fontId="4" fillId="0" borderId="3"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70" xfId="0" applyFont="1" applyBorder="1" applyAlignment="1" applyProtection="1">
      <alignment horizontal="left" vertical="center" wrapText="1"/>
    </xf>
    <xf numFmtId="0" fontId="63" fillId="0" borderId="0" xfId="0" applyFont="1" applyFill="1" applyBorder="1" applyAlignment="1">
      <alignment horizontal="left" vertical="center"/>
    </xf>
    <xf numFmtId="0" fontId="63" fillId="0" borderId="70" xfId="0" applyFont="1" applyFill="1" applyBorder="1" applyAlignment="1">
      <alignment horizontal="left" vertical="center"/>
    </xf>
    <xf numFmtId="0" fontId="92" fillId="0" borderId="100" xfId="0" applyFont="1" applyFill="1" applyBorder="1" applyAlignment="1" applyProtection="1">
      <alignment horizontal="center" vertical="center"/>
    </xf>
    <xf numFmtId="0" fontId="93" fillId="0" borderId="24" xfId="0" applyFont="1" applyBorder="1" applyAlignment="1" applyProtection="1">
      <alignment horizontal="center" vertical="center"/>
    </xf>
    <xf numFmtId="0" fontId="94" fillId="0" borderId="142" xfId="0" applyFont="1" applyBorder="1" applyAlignment="1" applyProtection="1">
      <alignment horizontal="center" vertical="center"/>
    </xf>
    <xf numFmtId="0" fontId="4" fillId="0" borderId="41" xfId="0" applyFont="1" applyBorder="1" applyAlignment="1" applyProtection="1">
      <alignment horizontal="left" vertical="center" wrapText="1"/>
    </xf>
    <xf numFmtId="0" fontId="4" fillId="0" borderId="66" xfId="0" applyFont="1" applyBorder="1" applyAlignment="1" applyProtection="1">
      <alignment horizontal="left" vertical="center" wrapText="1"/>
    </xf>
    <xf numFmtId="0" fontId="4" fillId="0" borderId="136" xfId="0" applyFont="1" applyFill="1" applyBorder="1" applyAlignment="1" applyProtection="1">
      <alignment horizontal="right" vertical="center"/>
    </xf>
    <xf numFmtId="0" fontId="0" fillId="0" borderId="134" xfId="0" applyBorder="1" applyAlignment="1">
      <alignment horizontal="right" vertical="center"/>
    </xf>
    <xf numFmtId="0" fontId="0" fillId="0" borderId="135" xfId="0" applyBorder="1" applyAlignment="1">
      <alignment horizontal="right" vertical="center"/>
    </xf>
    <xf numFmtId="0" fontId="7" fillId="10" borderId="100"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142" xfId="0" applyFont="1" applyFill="1" applyBorder="1" applyAlignment="1" applyProtection="1">
      <alignment horizontal="left" vertical="center" wrapText="1"/>
    </xf>
    <xf numFmtId="0" fontId="7" fillId="13" borderId="7" xfId="0" applyFont="1" applyFill="1" applyBorder="1" applyAlignment="1" applyProtection="1">
      <alignment horizontal="left" vertical="center" wrapText="1"/>
    </xf>
    <xf numFmtId="0" fontId="7" fillId="13" borderId="8" xfId="0" applyFont="1" applyFill="1" applyBorder="1" applyAlignment="1" applyProtection="1">
      <alignment horizontal="left" vertical="center" wrapText="1"/>
    </xf>
    <xf numFmtId="0" fontId="7" fillId="13" borderId="143" xfId="0" applyFont="1" applyFill="1" applyBorder="1" applyAlignment="1" applyProtection="1">
      <alignment horizontal="left" vertical="center" wrapText="1"/>
    </xf>
    <xf numFmtId="0" fontId="58" fillId="0" borderId="136" xfId="0" applyFont="1" applyFill="1" applyBorder="1" applyAlignment="1" applyProtection="1">
      <alignment horizontal="left" vertical="center" wrapText="1"/>
    </xf>
    <xf numFmtId="0" fontId="63" fillId="0" borderId="134" xfId="0" applyFont="1" applyFill="1" applyBorder="1" applyAlignment="1">
      <alignment horizontal="left" vertical="center"/>
    </xf>
    <xf numFmtId="0" fontId="63" fillId="0" borderId="135" xfId="0" applyFont="1" applyFill="1" applyBorder="1" applyAlignment="1">
      <alignment horizontal="left" vertical="center"/>
    </xf>
    <xf numFmtId="0" fontId="101" fillId="0" borderId="2" xfId="0" applyFont="1" applyBorder="1" applyAlignment="1">
      <alignment horizontal="center" vertical="center"/>
    </xf>
    <xf numFmtId="0" fontId="102" fillId="0" borderId="2" xfId="0" applyFont="1" applyBorder="1" applyAlignment="1">
      <alignment horizontal="center" vertical="center"/>
    </xf>
    <xf numFmtId="0" fontId="33" fillId="0" borderId="2" xfId="0" applyFont="1" applyBorder="1" applyAlignment="1"/>
    <xf numFmtId="0" fontId="66" fillId="0" borderId="2" xfId="0" applyFont="1" applyBorder="1" applyAlignment="1" applyProtection="1">
      <alignment horizontal="center" vertical="center" wrapText="1"/>
    </xf>
    <xf numFmtId="0" fontId="84" fillId="0" borderId="2" xfId="0" applyFont="1" applyBorder="1" applyAlignment="1" applyProtection="1">
      <alignment horizontal="center" vertical="center" wrapText="1"/>
    </xf>
    <xf numFmtId="0" fontId="84" fillId="0" borderId="2" xfId="0" applyFont="1" applyBorder="1" applyAlignment="1">
      <alignment vertical="center" wrapText="1"/>
    </xf>
    <xf numFmtId="0" fontId="86" fillId="0" borderId="2" xfId="0" applyFont="1" applyBorder="1" applyAlignment="1">
      <alignment vertical="center" wrapText="1"/>
    </xf>
    <xf numFmtId="0" fontId="86" fillId="0" borderId="36" xfId="0" applyFont="1" applyBorder="1" applyAlignment="1">
      <alignment vertical="center" wrapText="1"/>
    </xf>
    <xf numFmtId="0" fontId="66" fillId="0" borderId="0" xfId="0" applyFont="1" applyBorder="1" applyAlignment="1" applyProtection="1">
      <alignment horizontal="center" vertical="center"/>
    </xf>
    <xf numFmtId="0" fontId="87"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vertical="center"/>
    </xf>
    <xf numFmtId="0" fontId="88" fillId="0" borderId="0" xfId="0" applyFont="1" applyBorder="1" applyAlignment="1">
      <alignment horizontal="center" vertical="center"/>
    </xf>
    <xf numFmtId="0" fontId="0" fillId="0" borderId="0" xfId="0" applyBorder="1" applyAlignment="1">
      <alignment horizontal="center" vertical="center"/>
    </xf>
    <xf numFmtId="0" fontId="5" fillId="0" borderId="3" xfId="0" applyFont="1" applyFill="1" applyBorder="1" applyAlignment="1" applyProtection="1">
      <alignment vertical="center" wrapText="1"/>
    </xf>
    <xf numFmtId="0" fontId="15" fillId="0" borderId="0" xfId="0" applyFont="1" applyBorder="1" applyAlignment="1">
      <alignment vertical="center" wrapText="1"/>
    </xf>
    <xf numFmtId="0" fontId="44" fillId="0" borderId="2" xfId="0" applyNumberFormat="1" applyFont="1" applyBorder="1" applyAlignment="1" applyProtection="1">
      <alignment horizontal="left" vertical="center"/>
    </xf>
    <xf numFmtId="0" fontId="44" fillId="0" borderId="36" xfId="0" applyNumberFormat="1" applyFont="1" applyBorder="1" applyAlignment="1" applyProtection="1">
      <alignment horizontal="left" vertical="center"/>
    </xf>
    <xf numFmtId="0" fontId="20" fillId="0" borderId="145" xfId="0" applyFont="1" applyFill="1" applyBorder="1" applyAlignment="1" applyProtection="1">
      <alignment horizontal="right" vertical="center"/>
    </xf>
    <xf numFmtId="0" fontId="15" fillId="0" borderId="2" xfId="0" applyFont="1" applyBorder="1" applyAlignment="1">
      <alignment vertical="center"/>
    </xf>
    <xf numFmtId="0" fontId="15" fillId="0" borderId="64" xfId="0" applyFont="1" applyBorder="1" applyAlignment="1">
      <alignment vertical="center"/>
    </xf>
    <xf numFmtId="0" fontId="20" fillId="0" borderId="146" xfId="0" applyFont="1" applyFill="1" applyBorder="1" applyAlignment="1" applyProtection="1">
      <alignment horizontal="right" vertical="center"/>
    </xf>
    <xf numFmtId="0" fontId="18" fillId="0" borderId="10" xfId="0" applyFont="1" applyBorder="1" applyAlignment="1" applyProtection="1">
      <alignment vertical="center"/>
    </xf>
    <xf numFmtId="177" fontId="47" fillId="0" borderId="0" xfId="13" applyNumberFormat="1" applyFont="1" applyFill="1" applyBorder="1" applyAlignment="1" applyProtection="1">
      <alignment horizontal="left" vertical="center"/>
      <protection hidden="1"/>
    </xf>
    <xf numFmtId="0" fontId="15" fillId="0" borderId="0" xfId="0" applyFont="1" applyBorder="1" applyAlignment="1">
      <alignment horizontal="left" vertical="center"/>
    </xf>
    <xf numFmtId="0" fontId="15" fillId="0" borderId="11" xfId="0" applyFont="1" applyBorder="1" applyAlignment="1">
      <alignment horizontal="left" vertical="center"/>
    </xf>
    <xf numFmtId="49" fontId="44" fillId="0" borderId="0" xfId="0" applyNumberFormat="1" applyFont="1" applyBorder="1" applyAlignment="1" applyProtection="1">
      <alignment horizontal="left" vertical="center"/>
    </xf>
    <xf numFmtId="0" fontId="44" fillId="0" borderId="0" xfId="0" applyNumberFormat="1" applyFont="1" applyBorder="1" applyAlignment="1">
      <alignment horizontal="left" vertical="center"/>
    </xf>
    <xf numFmtId="0" fontId="4" fillId="0" borderId="0"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9" fontId="5" fillId="0" borderId="3" xfId="0" applyNumberFormat="1" applyFont="1" applyFill="1" applyBorder="1" applyAlignment="1" applyProtection="1">
      <alignment horizontal="left" vertical="center" wrapText="1"/>
    </xf>
    <xf numFmtId="0" fontId="15" fillId="0" borderId="0" xfId="0" applyFont="1" applyBorder="1" applyAlignment="1" applyProtection="1">
      <alignment vertical="center" wrapText="1"/>
    </xf>
    <xf numFmtId="0" fontId="15" fillId="0" borderId="0" xfId="0" applyFont="1" applyBorder="1" applyAlignment="1">
      <alignment vertical="center"/>
    </xf>
    <xf numFmtId="0" fontId="15" fillId="0" borderId="3" xfId="0" applyFont="1" applyBorder="1" applyAlignment="1">
      <alignment vertical="center"/>
    </xf>
    <xf numFmtId="0" fontId="15" fillId="0" borderId="3" xfId="0" applyFont="1" applyBorder="1" applyAlignment="1">
      <alignment vertical="center" wrapText="1"/>
    </xf>
    <xf numFmtId="0" fontId="42" fillId="0" borderId="0" xfId="0" quotePrefix="1"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1" fontId="44" fillId="0" borderId="0" xfId="0" applyNumberFormat="1" applyFont="1" applyBorder="1" applyAlignment="1" applyProtection="1">
      <alignment horizontal="left" vertical="center"/>
    </xf>
    <xf numFmtId="0" fontId="42" fillId="0" borderId="0" xfId="0" applyFont="1" applyFill="1" applyBorder="1" applyAlignment="1" applyProtection="1">
      <alignment horizontal="left" vertical="center"/>
    </xf>
    <xf numFmtId="9" fontId="5" fillId="0" borderId="2" xfId="0" applyNumberFormat="1" applyFont="1" applyFill="1" applyBorder="1" applyAlignment="1" applyProtection="1">
      <alignment vertical="center"/>
    </xf>
    <xf numFmtId="9" fontId="40" fillId="0" borderId="3" xfId="0" applyNumberFormat="1" applyFont="1" applyFill="1" applyBorder="1" applyAlignment="1" applyProtection="1">
      <alignment vertical="center" wrapText="1"/>
    </xf>
    <xf numFmtId="0" fontId="17" fillId="0" borderId="0" xfId="0" applyFont="1" applyBorder="1" applyAlignment="1">
      <alignment vertical="center" wrapText="1"/>
    </xf>
    <xf numFmtId="9" fontId="65" fillId="0" borderId="3" xfId="0" applyNumberFormat="1" applyFont="1" applyFill="1" applyBorder="1" applyAlignment="1" applyProtection="1">
      <alignment vertical="center" wrapText="1"/>
    </xf>
    <xf numFmtId="0" fontId="82" fillId="0" borderId="0" xfId="0" applyFont="1" applyBorder="1" applyAlignment="1">
      <alignment vertical="center" wrapText="1"/>
    </xf>
    <xf numFmtId="0" fontId="83" fillId="0" borderId="0" xfId="0" applyFont="1" applyBorder="1" applyAlignment="1">
      <alignment vertical="center" wrapText="1"/>
    </xf>
    <xf numFmtId="9" fontId="5" fillId="0" borderId="3" xfId="0" applyNumberFormat="1" applyFont="1" applyFill="1" applyBorder="1" applyAlignment="1" applyProtection="1">
      <alignment vertical="center" wrapText="1"/>
    </xf>
    <xf numFmtId="0" fontId="4" fillId="0" borderId="0" xfId="0" applyFont="1" applyBorder="1" applyAlignment="1" applyProtection="1">
      <alignment vertical="center" wrapText="1"/>
    </xf>
    <xf numFmtId="168" fontId="29" fillId="0" borderId="10" xfId="0" applyNumberFormat="1" applyFont="1" applyFill="1" applyBorder="1" applyAlignment="1" applyProtection="1">
      <alignment horizontal="right" vertical="center"/>
    </xf>
    <xf numFmtId="0" fontId="29" fillId="0" borderId="10" xfId="0" applyFont="1" applyBorder="1" applyAlignment="1" applyProtection="1">
      <alignment horizontal="right" vertical="center"/>
    </xf>
    <xf numFmtId="0" fontId="17" fillId="0" borderId="10" xfId="0" applyFont="1" applyBorder="1" applyAlignment="1">
      <alignment vertical="center"/>
    </xf>
    <xf numFmtId="9" fontId="4" fillId="0" borderId="3" xfId="0" applyNumberFormat="1" applyFont="1" applyFill="1" applyBorder="1" applyAlignment="1" applyProtection="1">
      <alignment vertical="center" wrapText="1"/>
    </xf>
    <xf numFmtId="0" fontId="20" fillId="0" borderId="17" xfId="0" applyFont="1" applyBorder="1" applyAlignment="1">
      <alignment horizontal="left" vertical="center"/>
    </xf>
    <xf numFmtId="0" fontId="20" fillId="0" borderId="2" xfId="0" applyFont="1" applyBorder="1" applyAlignment="1">
      <alignment horizontal="left" vertical="center"/>
    </xf>
    <xf numFmtId="0" fontId="76" fillId="0" borderId="2" xfId="0" applyFont="1" applyBorder="1" applyAlignment="1">
      <alignment horizontal="left" vertical="center"/>
    </xf>
    <xf numFmtId="49" fontId="45" fillId="0" borderId="10" xfId="13" applyNumberFormat="1" applyFont="1" applyFill="1" applyBorder="1" applyAlignment="1" applyProtection="1">
      <alignment vertical="center" wrapText="1"/>
      <protection hidden="1"/>
    </xf>
    <xf numFmtId="0" fontId="15" fillId="0" borderId="10" xfId="0" applyFont="1" applyBorder="1" applyAlignment="1">
      <alignment vertical="center" wrapText="1"/>
    </xf>
    <xf numFmtId="178" fontId="44" fillId="0" borderId="0" xfId="0" applyNumberFormat="1" applyFont="1" applyBorder="1" applyAlignment="1" applyProtection="1">
      <alignment horizontal="left" vertical="center"/>
    </xf>
    <xf numFmtId="178" fontId="15" fillId="0" borderId="0" xfId="0" applyNumberFormat="1" applyFont="1" applyBorder="1" applyAlignment="1">
      <alignment horizontal="left" vertical="center"/>
    </xf>
    <xf numFmtId="174" fontId="46" fillId="0" borderId="0" xfId="0" applyNumberFormat="1" applyFont="1" applyBorder="1" applyAlignment="1" applyProtection="1">
      <alignment horizontal="left" vertical="center"/>
    </xf>
    <xf numFmtId="0" fontId="37" fillId="0" borderId="10" xfId="0" applyFont="1" applyBorder="1" applyAlignment="1" applyProtection="1">
      <alignment vertical="center"/>
    </xf>
    <xf numFmtId="0" fontId="15" fillId="0" borderId="10" xfId="0" applyFont="1" applyBorder="1" applyAlignment="1">
      <alignment vertical="center"/>
    </xf>
    <xf numFmtId="166" fontId="20" fillId="0" borderId="147" xfId="0" applyNumberFormat="1" applyFont="1" applyBorder="1" applyAlignment="1" applyProtection="1">
      <alignment vertical="center"/>
    </xf>
    <xf numFmtId="166" fontId="0" fillId="0" borderId="148" xfId="0" applyNumberFormat="1" applyBorder="1" applyAlignment="1"/>
    <xf numFmtId="0" fontId="20" fillId="0" borderId="17" xfId="0" applyFont="1" applyBorder="1" applyAlignment="1" applyProtection="1">
      <alignment horizontal="right" vertical="center" wrapText="1"/>
    </xf>
    <xf numFmtId="0" fontId="0" fillId="0" borderId="2" xfId="0" applyBorder="1" applyAlignment="1">
      <alignment horizontal="right" vertical="center" wrapText="1"/>
    </xf>
    <xf numFmtId="0" fontId="0" fillId="0" borderId="64" xfId="0" applyBorder="1" applyAlignment="1">
      <alignment horizontal="right" vertical="center" wrapText="1"/>
    </xf>
    <xf numFmtId="0" fontId="5" fillId="2" borderId="149" xfId="0" applyFont="1" applyFill="1" applyBorder="1" applyAlignment="1" applyProtection="1">
      <alignment horizontal="center" vertical="center" wrapText="1"/>
      <protection locked="0"/>
    </xf>
    <xf numFmtId="168" fontId="29" fillId="0" borderId="24" xfId="0" applyNumberFormat="1" applyFont="1" applyFill="1" applyBorder="1" applyAlignment="1" applyProtection="1">
      <alignment horizontal="left" vertical="center"/>
    </xf>
    <xf numFmtId="0" fontId="29" fillId="0" borderId="24" xfId="0" applyFont="1" applyBorder="1" applyAlignment="1" applyProtection="1">
      <alignment horizontal="left" vertical="center"/>
    </xf>
    <xf numFmtId="0" fontId="17" fillId="0" borderId="24" xfId="0" applyFont="1" applyBorder="1" applyAlignment="1">
      <alignment horizontal="left" vertical="center"/>
    </xf>
    <xf numFmtId="0" fontId="5" fillId="2" borderId="87" xfId="0" applyFont="1" applyFill="1" applyBorder="1" applyAlignment="1" applyProtection="1">
      <alignment horizontal="center" vertical="center" wrapText="1"/>
      <protection locked="0"/>
    </xf>
    <xf numFmtId="168" fontId="29" fillId="0" borderId="24" xfId="0" applyNumberFormat="1" applyFont="1" applyFill="1" applyBorder="1" applyAlignment="1" applyProtection="1">
      <alignment horizontal="right" vertical="center"/>
    </xf>
    <xf numFmtId="0" fontId="29" fillId="0" borderId="24" xfId="0" applyFont="1" applyBorder="1" applyAlignment="1" applyProtection="1">
      <alignment horizontal="right" vertical="center"/>
    </xf>
    <xf numFmtId="0" fontId="17" fillId="0" borderId="24" xfId="0" applyFont="1" applyBorder="1" applyAlignment="1">
      <alignment vertical="center"/>
    </xf>
    <xf numFmtId="0" fontId="7" fillId="12" borderId="150" xfId="0" applyFont="1" applyFill="1" applyBorder="1" applyAlignment="1" applyProtection="1">
      <alignment horizontal="left" vertical="center" wrapText="1"/>
    </xf>
    <xf numFmtId="0" fontId="4" fillId="12" borderId="121" xfId="0" applyFont="1" applyFill="1" applyBorder="1" applyAlignment="1" applyProtection="1">
      <alignment horizontal="left" vertical="center" wrapText="1"/>
    </xf>
    <xf numFmtId="0" fontId="15" fillId="12" borderId="121" xfId="0" applyFont="1" applyFill="1" applyBorder="1" applyAlignment="1">
      <alignment horizontal="left" vertical="center" wrapText="1"/>
    </xf>
    <xf numFmtId="0" fontId="42" fillId="3" borderId="21" xfId="0" applyFont="1" applyFill="1" applyBorder="1" applyAlignment="1" applyProtection="1">
      <alignment horizontal="center" vertical="center" wrapText="1"/>
    </xf>
    <xf numFmtId="0" fontId="42" fillId="3" borderId="22" xfId="0" applyFont="1" applyFill="1" applyBorder="1" applyAlignment="1" applyProtection="1">
      <alignment horizontal="center" vertical="center" wrapText="1"/>
    </xf>
    <xf numFmtId="0" fontId="39" fillId="3" borderId="22" xfId="0" applyFont="1" applyFill="1" applyBorder="1" applyAlignment="1" applyProtection="1">
      <alignment horizontal="center" vertical="center" wrapText="1"/>
    </xf>
    <xf numFmtId="0" fontId="7" fillId="10" borderId="20" xfId="0" applyFont="1" applyFill="1" applyBorder="1" applyAlignment="1" applyProtection="1">
      <alignment horizontal="left" vertical="center" wrapText="1"/>
    </xf>
    <xf numFmtId="0" fontId="7" fillId="12" borderId="100" xfId="0" applyFont="1" applyFill="1" applyBorder="1" applyAlignment="1" applyProtection="1">
      <alignment horizontal="left" vertical="center" wrapText="1"/>
    </xf>
    <xf numFmtId="0" fontId="17" fillId="12" borderId="24" xfId="0" applyFont="1" applyFill="1" applyBorder="1" applyAlignment="1">
      <alignment vertical="center"/>
    </xf>
    <xf numFmtId="0" fontId="4" fillId="8" borderId="88" xfId="0" applyFont="1" applyFill="1" applyBorder="1" applyAlignment="1" applyProtection="1">
      <alignment horizontal="left" vertical="center" wrapText="1"/>
    </xf>
    <xf numFmtId="0" fontId="4" fillId="8" borderId="89" xfId="0" applyFont="1" applyFill="1" applyBorder="1" applyAlignment="1" applyProtection="1">
      <alignment horizontal="left" vertical="center" wrapText="1"/>
    </xf>
    <xf numFmtId="0" fontId="42" fillId="3" borderId="21" xfId="0" applyFont="1" applyFill="1" applyBorder="1" applyAlignment="1" applyProtection="1">
      <alignment horizontal="left" vertical="center" wrapText="1"/>
    </xf>
    <xf numFmtId="0" fontId="42" fillId="3" borderId="22" xfId="0" applyFont="1" applyFill="1" applyBorder="1" applyAlignment="1" applyProtection="1">
      <alignment horizontal="left" vertical="center" wrapText="1"/>
    </xf>
    <xf numFmtId="0" fontId="15" fillId="0" borderId="22" xfId="0" applyFont="1" applyBorder="1" applyAlignment="1" applyProtection="1">
      <alignment horizontal="left" vertical="center" wrapText="1"/>
    </xf>
    <xf numFmtId="0" fontId="15" fillId="0" borderId="22" xfId="0" applyFont="1" applyBorder="1" applyAlignment="1">
      <alignment vertical="center" wrapText="1"/>
    </xf>
    <xf numFmtId="0" fontId="15" fillId="0" borderId="106" xfId="0" applyFont="1" applyBorder="1" applyAlignment="1">
      <alignment vertical="center" wrapText="1"/>
    </xf>
    <xf numFmtId="0" fontId="7" fillId="0" borderId="3" xfId="0" applyFont="1" applyFill="1" applyBorder="1" applyAlignment="1" applyProtection="1">
      <alignment horizontal="left" vertical="center" wrapText="1"/>
    </xf>
    <xf numFmtId="0" fontId="15" fillId="0" borderId="70" xfId="0" applyFont="1" applyBorder="1" applyAlignment="1">
      <alignment vertical="center"/>
    </xf>
    <xf numFmtId="0" fontId="7" fillId="0" borderId="45" xfId="0" applyFont="1" applyFill="1" applyBorder="1" applyAlignment="1" applyProtection="1">
      <alignment horizontal="left" vertical="center" wrapText="1"/>
    </xf>
    <xf numFmtId="0" fontId="15" fillId="0" borderId="41" xfId="0" applyFont="1" applyBorder="1" applyAlignment="1">
      <alignment vertical="center"/>
    </xf>
    <xf numFmtId="0" fontId="15" fillId="0" borderId="66" xfId="0" applyFont="1" applyBorder="1" applyAlignment="1">
      <alignment vertical="center"/>
    </xf>
    <xf numFmtId="0" fontId="7" fillId="10" borderId="20" xfId="0" applyFont="1" applyFill="1" applyBorder="1" applyAlignment="1" applyProtection="1">
      <alignment horizontal="left" vertical="center"/>
    </xf>
    <xf numFmtId="0" fontId="7" fillId="0" borderId="69" xfId="0" applyFont="1" applyFill="1" applyBorder="1" applyAlignment="1" applyProtection="1">
      <alignment horizontal="left" vertical="center" wrapText="1"/>
    </xf>
    <xf numFmtId="0" fontId="7" fillId="0" borderId="46"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15" fillId="0" borderId="16" xfId="0" applyFont="1" applyBorder="1" applyAlignment="1">
      <alignment horizontal="left" vertical="center" wrapText="1"/>
    </xf>
    <xf numFmtId="0" fontId="7" fillId="0" borderId="69" xfId="0" applyFont="1" applyBorder="1" applyAlignment="1" applyProtection="1">
      <alignment horizontal="left" vertical="center" wrapText="1"/>
    </xf>
    <xf numFmtId="0" fontId="4" fillId="0" borderId="71" xfId="0" applyFont="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15" fillId="0" borderId="37" xfId="0" applyFont="1" applyBorder="1" applyAlignment="1">
      <alignment vertical="center"/>
    </xf>
    <xf numFmtId="0" fontId="15" fillId="0" borderId="57" xfId="0" applyFont="1" applyBorder="1" applyAlignment="1">
      <alignment vertical="center"/>
    </xf>
    <xf numFmtId="0" fontId="7" fillId="7" borderId="19" xfId="0" applyFont="1" applyFill="1" applyBorder="1" applyAlignment="1" applyProtection="1">
      <alignment horizontal="left" vertical="center" wrapText="1"/>
    </xf>
    <xf numFmtId="0" fontId="7" fillId="7" borderId="20" xfId="0" applyFont="1" applyFill="1" applyBorder="1" applyAlignment="1" applyProtection="1">
      <alignment horizontal="left" vertical="center" wrapText="1"/>
    </xf>
    <xf numFmtId="0" fontId="4" fillId="7" borderId="20" xfId="0" applyFont="1" applyFill="1" applyBorder="1" applyAlignment="1" applyProtection="1">
      <alignment horizontal="left" vertical="center" wrapText="1"/>
    </xf>
    <xf numFmtId="0" fontId="4" fillId="7" borderId="20" xfId="0" applyFont="1" applyFill="1" applyBorder="1" applyAlignment="1" applyProtection="1">
      <alignment vertical="center" wrapText="1"/>
    </xf>
    <xf numFmtId="0" fontId="59" fillId="0" borderId="0" xfId="0" applyFont="1" applyBorder="1" applyAlignment="1" applyProtection="1">
      <alignment horizontal="right" vertical="center"/>
    </xf>
    <xf numFmtId="0" fontId="84" fillId="0" borderId="0" xfId="0" applyFont="1" applyBorder="1" applyAlignment="1">
      <alignment vertical="center"/>
    </xf>
    <xf numFmtId="0" fontId="81" fillId="0" borderId="20" xfId="0" applyFont="1" applyBorder="1" applyAlignment="1">
      <alignment vertical="center"/>
    </xf>
    <xf numFmtId="0" fontId="79" fillId="0" borderId="3" xfId="0" applyFont="1" applyBorder="1" applyAlignment="1">
      <alignment horizontal="left" vertical="center" wrapText="1"/>
    </xf>
    <xf numFmtId="0" fontId="79" fillId="0" borderId="0" xfId="0" applyFont="1" applyBorder="1" applyAlignment="1">
      <alignment horizontal="left" vertical="center" wrapText="1"/>
    </xf>
    <xf numFmtId="0" fontId="79" fillId="0" borderId="11" xfId="0" applyFont="1" applyBorder="1" applyAlignment="1">
      <alignment horizontal="left" vertical="center" wrapText="1"/>
    </xf>
    <xf numFmtId="0" fontId="89" fillId="0" borderId="0" xfId="0" applyFont="1" applyBorder="1" applyAlignment="1">
      <alignment vertical="center"/>
    </xf>
    <xf numFmtId="0" fontId="98" fillId="0" borderId="0" xfId="0" applyFont="1" applyBorder="1" applyAlignment="1">
      <alignment vertical="center"/>
    </xf>
    <xf numFmtId="0" fontId="98" fillId="0" borderId="11" xfId="0" applyFont="1" applyBorder="1" applyAlignment="1">
      <alignment vertical="center"/>
    </xf>
    <xf numFmtId="178" fontId="42" fillId="0" borderId="0" xfId="0" applyNumberFormat="1" applyFont="1" applyBorder="1" applyAlignment="1" applyProtection="1">
      <alignment horizontal="left" vertical="center"/>
    </xf>
    <xf numFmtId="0" fontId="91" fillId="0" borderId="11" xfId="0" applyFont="1" applyBorder="1" applyAlignment="1">
      <alignment horizontal="left" vertical="center"/>
    </xf>
    <xf numFmtId="9" fontId="69" fillId="0" borderId="88" xfId="0" applyNumberFormat="1" applyFont="1" applyFill="1" applyBorder="1" applyAlignment="1" applyProtection="1">
      <alignment vertical="center" wrapText="1"/>
    </xf>
    <xf numFmtId="0" fontId="70" fillId="0" borderId="89" xfId="0" applyFont="1" applyBorder="1" applyAlignment="1">
      <alignment vertical="center" wrapText="1"/>
    </xf>
    <xf numFmtId="0" fontId="71" fillId="0" borderId="89" xfId="0" applyFont="1" applyBorder="1" applyAlignment="1">
      <alignment vertical="center" wrapText="1"/>
    </xf>
    <xf numFmtId="0" fontId="71" fillId="0" borderId="89" xfId="0" applyFont="1" applyBorder="1" applyAlignment="1">
      <alignment vertical="center"/>
    </xf>
    <xf numFmtId="0" fontId="89" fillId="0" borderId="0" xfId="0" applyFont="1" applyBorder="1" applyAlignment="1">
      <alignment horizontal="center" vertical="center"/>
    </xf>
    <xf numFmtId="0" fontId="52" fillId="0" borderId="0" xfId="0" applyFont="1" applyBorder="1" applyAlignment="1">
      <alignment horizontal="center" vertical="center"/>
    </xf>
    <xf numFmtId="0" fontId="7" fillId="0" borderId="145" xfId="0" applyFont="1" applyFill="1" applyBorder="1" applyAlignment="1" applyProtection="1">
      <alignment horizontal="right" vertical="center"/>
    </xf>
    <xf numFmtId="0" fontId="4" fillId="0" borderId="2" xfId="0" applyFont="1" applyBorder="1" applyAlignment="1">
      <alignment vertical="center"/>
    </xf>
    <xf numFmtId="0" fontId="4" fillId="0" borderId="64" xfId="0" applyFont="1" applyBorder="1" applyAlignment="1">
      <alignment vertical="center"/>
    </xf>
    <xf numFmtId="0" fontId="38" fillId="0" borderId="2" xfId="0" applyFont="1" applyFill="1" applyBorder="1" applyAlignment="1" applyProtection="1">
      <alignment horizontal="left" vertical="center"/>
    </xf>
    <xf numFmtId="0" fontId="15" fillId="0" borderId="2" xfId="0" applyFont="1" applyBorder="1" applyAlignment="1">
      <alignment horizontal="left" vertical="center"/>
    </xf>
    <xf numFmtId="0" fontId="7" fillId="0" borderId="146" xfId="0" applyFont="1" applyFill="1" applyBorder="1" applyAlignment="1" applyProtection="1">
      <alignment horizontal="right" vertical="center"/>
    </xf>
    <xf numFmtId="0" fontId="4" fillId="0" borderId="10" xfId="0" applyFont="1" applyBorder="1" applyAlignment="1" applyProtection="1">
      <alignment vertical="center"/>
    </xf>
    <xf numFmtId="0" fontId="68" fillId="0" borderId="2" xfId="0" applyFont="1" applyBorder="1" applyAlignment="1" applyProtection="1">
      <alignment horizontal="left" vertical="center"/>
    </xf>
    <xf numFmtId="0" fontId="0" fillId="0" borderId="36" xfId="0" applyBorder="1" applyAlignment="1">
      <alignment vertical="center"/>
    </xf>
    <xf numFmtId="175" fontId="7" fillId="0" borderId="147" xfId="0" applyNumberFormat="1" applyFont="1" applyBorder="1" applyAlignment="1" applyProtection="1">
      <alignment vertical="center"/>
    </xf>
    <xf numFmtId="0" fontId="0" fillId="0" borderId="148" xfId="0" applyBorder="1" applyAlignment="1"/>
    <xf numFmtId="0" fontId="57" fillId="0" borderId="0" xfId="0" applyNumberFormat="1" applyFont="1" applyBorder="1" applyAlignment="1">
      <alignment horizontal="right" vertical="center"/>
    </xf>
    <xf numFmtId="0" fontId="17" fillId="0" borderId="0" xfId="0" applyFont="1" applyBorder="1" applyAlignment="1" applyProtection="1">
      <alignment horizontal="right" vertical="center"/>
    </xf>
    <xf numFmtId="0" fontId="15" fillId="0" borderId="0" xfId="0" applyFont="1" applyBorder="1" applyAlignment="1">
      <alignment horizontal="right" vertical="center"/>
    </xf>
    <xf numFmtId="0" fontId="59" fillId="0" borderId="0" xfId="0" applyFont="1" applyBorder="1" applyAlignment="1" applyProtection="1">
      <alignment horizontal="right" vertical="center" wrapText="1"/>
    </xf>
    <xf numFmtId="0" fontId="7" fillId="0" borderId="3" xfId="0" applyFont="1" applyFill="1" applyBorder="1" applyAlignment="1" applyProtection="1">
      <alignment horizontal="right" vertical="center"/>
    </xf>
    <xf numFmtId="0" fontId="68" fillId="0" borderId="0" xfId="0" quotePrefix="1" applyFont="1" applyFill="1" applyBorder="1" applyAlignment="1" applyProtection="1">
      <alignment horizontal="left" vertical="center"/>
    </xf>
    <xf numFmtId="0" fontId="80" fillId="0" borderId="0" xfId="0" applyFont="1" applyFill="1" applyBorder="1" applyAlignment="1" applyProtection="1">
      <alignment horizontal="left" vertical="center"/>
    </xf>
    <xf numFmtId="0" fontId="68" fillId="0" borderId="10" xfId="0" quotePrefix="1" applyFont="1" applyFill="1" applyBorder="1" applyAlignment="1" applyProtection="1">
      <alignment horizontal="left" vertical="center"/>
    </xf>
    <xf numFmtId="0" fontId="80" fillId="0" borderId="10" xfId="0" applyFont="1" applyFill="1" applyBorder="1" applyAlignment="1" applyProtection="1">
      <alignment horizontal="left" vertical="center"/>
    </xf>
    <xf numFmtId="0" fontId="7" fillId="0" borderId="17" xfId="0" applyFont="1" applyBorder="1" applyAlignment="1" applyProtection="1">
      <alignment horizontal="right" vertical="center" wrapText="1"/>
    </xf>
    <xf numFmtId="0" fontId="72" fillId="0" borderId="100" xfId="0" applyFont="1" applyBorder="1" applyAlignment="1">
      <alignment horizontal="left" vertical="center" wrapText="1"/>
    </xf>
    <xf numFmtId="0" fontId="18" fillId="0" borderId="24" xfId="0" applyFont="1" applyBorder="1" applyAlignment="1">
      <alignment vertical="center" wrapText="1"/>
    </xf>
    <xf numFmtId="0" fontId="4" fillId="0" borderId="0" xfId="0" applyFont="1" applyBorder="1" applyAlignment="1">
      <alignment vertical="center" wrapText="1"/>
    </xf>
    <xf numFmtId="0" fontId="4" fillId="0" borderId="3" xfId="0" applyFont="1" applyBorder="1" applyAlignment="1">
      <alignment vertical="center" wrapText="1"/>
    </xf>
    <xf numFmtId="0" fontId="18" fillId="0" borderId="24" xfId="0" applyFont="1" applyBorder="1" applyAlignment="1">
      <alignment horizontal="left" vertical="center" wrapText="1"/>
    </xf>
    <xf numFmtId="0" fontId="4" fillId="0" borderId="3" xfId="0" applyFont="1" applyBorder="1" applyAlignment="1">
      <alignment horizontal="left" vertical="center" wrapText="1"/>
    </xf>
    <xf numFmtId="0" fontId="18" fillId="0" borderId="30" xfId="0" applyFont="1" applyBorder="1" applyAlignment="1" applyProtection="1">
      <alignment horizontal="justify" vertical="top" wrapText="1"/>
    </xf>
    <xf numFmtId="0" fontId="0" fillId="0" borderId="6" xfId="0" applyBorder="1" applyAlignment="1" applyProtection="1"/>
    <xf numFmtId="0" fontId="18" fillId="0" borderId="32" xfId="0" applyFont="1" applyBorder="1" applyAlignment="1" applyProtection="1">
      <alignment horizontal="justify" vertical="top" wrapText="1"/>
    </xf>
    <xf numFmtId="0" fontId="0" fillId="0" borderId="33" xfId="0" applyBorder="1" applyAlignment="1" applyProtection="1"/>
    <xf numFmtId="3" fontId="6" fillId="0" borderId="0" xfId="14" applyNumberFormat="1" applyFont="1" applyBorder="1" applyAlignment="1" applyProtection="1">
      <alignment wrapText="1"/>
    </xf>
    <xf numFmtId="0" fontId="0" fillId="0" borderId="0" xfId="0" applyBorder="1" applyAlignment="1" applyProtection="1">
      <alignment wrapText="1"/>
    </xf>
    <xf numFmtId="3" fontId="6" fillId="0" borderId="0" xfId="14" applyNumberFormat="1" applyFont="1" applyBorder="1" applyAlignment="1" applyProtection="1">
      <alignment vertical="center" wrapText="1"/>
    </xf>
    <xf numFmtId="0" fontId="33" fillId="0" borderId="0" xfId="0" applyFont="1" applyBorder="1" applyAlignment="1" applyProtection="1">
      <alignment vertical="center" wrapText="1"/>
    </xf>
    <xf numFmtId="0" fontId="18" fillId="0" borderId="151" xfId="0" applyFont="1" applyBorder="1" applyAlignment="1" applyProtection="1">
      <alignment horizontal="justify" vertical="top" wrapText="1"/>
    </xf>
    <xf numFmtId="0" fontId="0" fillId="0" borderId="121" xfId="0" applyBorder="1" applyAlignment="1" applyProtection="1"/>
    <xf numFmtId="0" fontId="18" fillId="0" borderId="152" xfId="0" applyFont="1" applyBorder="1" applyAlignment="1" applyProtection="1">
      <alignment horizontal="justify" vertical="top" wrapText="1"/>
    </xf>
    <xf numFmtId="0" fontId="0" fillId="0" borderId="16" xfId="0" applyBorder="1" applyAlignment="1" applyProtection="1"/>
    <xf numFmtId="0" fontId="73" fillId="0" borderId="3" xfId="0" applyFont="1" applyBorder="1" applyAlignment="1">
      <alignment horizontal="right" vertical="center"/>
    </xf>
    <xf numFmtId="0" fontId="73" fillId="0" borderId="0" xfId="0" applyFont="1" applyBorder="1" applyAlignment="1">
      <alignment horizontal="right" vertical="center"/>
    </xf>
    <xf numFmtId="0" fontId="19" fillId="0" borderId="70" xfId="0" applyFont="1" applyBorder="1" applyAlignment="1">
      <alignment horizontal="right" vertical="center"/>
    </xf>
    <xf numFmtId="0" fontId="4" fillId="0" borderId="0" xfId="0" applyFont="1" applyAlignment="1">
      <alignment horizontal="justify" vertical="center" wrapText="1"/>
    </xf>
    <xf numFmtId="0" fontId="114" fillId="0" borderId="0" xfId="0" applyFont="1" applyAlignment="1">
      <alignment wrapText="1"/>
    </xf>
    <xf numFmtId="0" fontId="4" fillId="0" borderId="108" xfId="0" applyFont="1" applyBorder="1" applyAlignment="1">
      <alignment horizontal="center"/>
    </xf>
    <xf numFmtId="0" fontId="4" fillId="0" borderId="109" xfId="0" applyFont="1" applyBorder="1" applyAlignment="1">
      <alignment horizontal="center"/>
    </xf>
    <xf numFmtId="0" fontId="4" fillId="0" borderId="55" xfId="0" applyFont="1" applyBorder="1" applyAlignment="1">
      <alignment horizontal="center"/>
    </xf>
    <xf numFmtId="0" fontId="0" fillId="0" borderId="68" xfId="0" applyBorder="1" applyAlignment="1"/>
    <xf numFmtId="0" fontId="4" fillId="0" borderId="68" xfId="0" applyFont="1" applyBorder="1" applyAlignment="1">
      <alignment horizontal="center"/>
    </xf>
    <xf numFmtId="0" fontId="4" fillId="0" borderId="171" xfId="0" applyFont="1" applyBorder="1" applyAlignment="1">
      <alignment horizontal="center"/>
    </xf>
    <xf numFmtId="0" fontId="4" fillId="0" borderId="173" xfId="0" quotePrefix="1" applyFont="1" applyBorder="1" applyAlignment="1">
      <alignment horizontal="center"/>
    </xf>
    <xf numFmtId="0" fontId="7" fillId="0" borderId="181" xfId="0" applyFont="1" applyBorder="1" applyAlignment="1">
      <alignment horizontal="center"/>
    </xf>
    <xf numFmtId="0" fontId="7" fillId="0" borderId="66" xfId="0" applyFont="1" applyBorder="1" applyAlignment="1">
      <alignment horizontal="center"/>
    </xf>
    <xf numFmtId="0" fontId="7" fillId="0" borderId="39" xfId="0" applyFont="1" applyBorder="1" applyAlignment="1">
      <alignment horizontal="center"/>
    </xf>
    <xf numFmtId="0" fontId="0" fillId="0" borderId="66" xfId="0" applyBorder="1" applyAlignment="1"/>
    <xf numFmtId="185" fontId="7" fillId="0" borderId="192" xfId="0" applyNumberFormat="1" applyFont="1" applyBorder="1" applyAlignment="1">
      <alignment horizontal="center"/>
    </xf>
    <xf numFmtId="0" fontId="7" fillId="0" borderId="138" xfId="0" applyFont="1" applyBorder="1" applyAlignment="1">
      <alignment horizontal="center"/>
    </xf>
    <xf numFmtId="0" fontId="7" fillId="0" borderId="107" xfId="0" applyFont="1" applyBorder="1" applyAlignment="1">
      <alignment horizontal="center"/>
    </xf>
    <xf numFmtId="0" fontId="4" fillId="0" borderId="138" xfId="0" applyFont="1" applyBorder="1" applyAlignment="1">
      <alignment horizontal="center"/>
    </xf>
    <xf numFmtId="0" fontId="4" fillId="0" borderId="107" xfId="0" applyFont="1" applyBorder="1" applyAlignment="1">
      <alignment horizontal="center"/>
    </xf>
    <xf numFmtId="0" fontId="15" fillId="0" borderId="13" xfId="0" applyFont="1" applyBorder="1" applyAlignment="1">
      <alignment horizontal="right" vertical="center"/>
    </xf>
    <xf numFmtId="0" fontId="15" fillId="0" borderId="10" xfId="0" applyFont="1" applyBorder="1" applyAlignment="1">
      <alignment horizontal="right" vertical="center"/>
    </xf>
    <xf numFmtId="0" fontId="7" fillId="0" borderId="13" xfId="0" applyFont="1" applyBorder="1" applyAlignment="1">
      <alignment horizontal="right" vertical="center"/>
    </xf>
    <xf numFmtId="0" fontId="7" fillId="0" borderId="10" xfId="0" applyFont="1" applyBorder="1" applyAlignment="1">
      <alignment horizontal="right" vertical="center"/>
    </xf>
    <xf numFmtId="0" fontId="7" fillId="0" borderId="15" xfId="0" applyFont="1" applyBorder="1" applyAlignment="1">
      <alignment horizontal="right" vertical="center"/>
    </xf>
    <xf numFmtId="0" fontId="23" fillId="2" borderId="52" xfId="0" applyFont="1" applyFill="1" applyBorder="1" applyAlignment="1" applyProtection="1">
      <alignment vertical="center"/>
      <protection locked="0"/>
    </xf>
    <xf numFmtId="0" fontId="23" fillId="2" borderId="67" xfId="0" applyFont="1" applyFill="1" applyBorder="1" applyAlignment="1" applyProtection="1">
      <alignment vertical="center"/>
      <protection locked="0"/>
    </xf>
    <xf numFmtId="0" fontId="23" fillId="2" borderId="86" xfId="0" applyFont="1" applyFill="1" applyBorder="1" applyAlignment="1" applyProtection="1">
      <alignment vertical="center"/>
      <protection locked="0"/>
    </xf>
    <xf numFmtId="0" fontId="23" fillId="2" borderId="85" xfId="0" applyFont="1" applyFill="1" applyBorder="1" applyAlignment="1" applyProtection="1">
      <alignment vertical="center"/>
      <protection locked="0"/>
    </xf>
    <xf numFmtId="0" fontId="7" fillId="0" borderId="18" xfId="0" applyFont="1" applyBorder="1" applyAlignment="1">
      <alignment horizontal="right" vertical="center"/>
    </xf>
    <xf numFmtId="0" fontId="7" fillId="0" borderId="37" xfId="0" applyFont="1" applyBorder="1" applyAlignment="1">
      <alignment horizontal="right" vertical="center"/>
    </xf>
    <xf numFmtId="0" fontId="7" fillId="0" borderId="57" xfId="0" applyFont="1" applyBorder="1" applyAlignment="1">
      <alignment horizontal="right" vertical="center"/>
    </xf>
    <xf numFmtId="0" fontId="20" fillId="0" borderId="17" xfId="0" applyFont="1" applyBorder="1" applyAlignment="1">
      <alignment horizontal="right" vertical="center"/>
    </xf>
    <xf numFmtId="0" fontId="20" fillId="0" borderId="2" xfId="0" applyFont="1" applyBorder="1" applyAlignment="1">
      <alignment horizontal="right" vertical="center"/>
    </xf>
    <xf numFmtId="0" fontId="20" fillId="0" borderId="64" xfId="0" applyFont="1" applyBorder="1" applyAlignment="1">
      <alignment horizontal="right" vertical="center"/>
    </xf>
    <xf numFmtId="0" fontId="23" fillId="2" borderId="154" xfId="0" applyFont="1" applyFill="1" applyBorder="1" applyAlignment="1" applyProtection="1">
      <alignment vertical="center"/>
      <protection locked="0"/>
    </xf>
    <xf numFmtId="0" fontId="23" fillId="2" borderId="62" xfId="0" applyFont="1" applyFill="1" applyBorder="1" applyAlignment="1" applyProtection="1">
      <alignment vertical="center"/>
      <protection locked="0"/>
    </xf>
    <xf numFmtId="0" fontId="23" fillId="2" borderId="155" xfId="0" applyFont="1" applyFill="1" applyBorder="1" applyAlignment="1" applyProtection="1">
      <alignment vertical="center"/>
      <protection locked="0"/>
    </xf>
    <xf numFmtId="0" fontId="23" fillId="2" borderId="156" xfId="0" applyFont="1" applyFill="1" applyBorder="1" applyAlignment="1" applyProtection="1">
      <alignment vertical="center"/>
      <protection locked="0"/>
    </xf>
    <xf numFmtId="0" fontId="15" fillId="0" borderId="39" xfId="0" applyFont="1" applyBorder="1" applyAlignment="1">
      <alignment vertical="center"/>
    </xf>
    <xf numFmtId="0" fontId="23" fillId="2" borderId="49" xfId="0" applyFont="1" applyFill="1" applyBorder="1" applyAlignment="1" applyProtection="1">
      <alignment vertical="center"/>
      <protection locked="0"/>
    </xf>
    <xf numFmtId="0" fontId="23" fillId="2" borderId="153" xfId="0" applyFont="1" applyFill="1" applyBorder="1" applyAlignment="1" applyProtection="1">
      <alignment vertical="center"/>
      <protection locked="0"/>
    </xf>
    <xf numFmtId="0" fontId="15" fillId="0" borderId="45" xfId="0" applyFont="1" applyBorder="1" applyAlignment="1">
      <alignment vertical="center"/>
    </xf>
    <xf numFmtId="0" fontId="23" fillId="2" borderId="157" xfId="0" applyFont="1" applyFill="1" applyBorder="1" applyAlignment="1" applyProtection="1">
      <alignment vertical="center"/>
      <protection locked="0"/>
    </xf>
    <xf numFmtId="0" fontId="23" fillId="2" borderId="158" xfId="0" applyFont="1" applyFill="1" applyBorder="1" applyAlignment="1" applyProtection="1">
      <alignment vertical="center"/>
      <protection locked="0"/>
    </xf>
    <xf numFmtId="14" fontId="18" fillId="2" borderId="39" xfId="0" applyNumberFormat="1" applyFont="1" applyFill="1" applyBorder="1" applyAlignment="1" applyProtection="1">
      <alignment vertical="center"/>
      <protection locked="0"/>
    </xf>
    <xf numFmtId="14" fontId="18" fillId="2" borderId="41" xfId="0" applyNumberFormat="1" applyFont="1" applyFill="1" applyBorder="1" applyAlignment="1" applyProtection="1">
      <alignment vertical="center"/>
      <protection locked="0"/>
    </xf>
    <xf numFmtId="14" fontId="18" fillId="2" borderId="42" xfId="0" applyNumberFormat="1" applyFont="1" applyFill="1" applyBorder="1" applyAlignment="1" applyProtection="1">
      <alignment vertical="center"/>
      <protection locked="0"/>
    </xf>
    <xf numFmtId="0" fontId="15" fillId="0" borderId="39" xfId="0" applyFont="1" applyBorder="1" applyAlignment="1">
      <alignment horizontal="center" vertical="center" wrapText="1"/>
    </xf>
    <xf numFmtId="0" fontId="0" fillId="0" borderId="66" xfId="0" applyBorder="1" applyAlignment="1">
      <alignment horizontal="center" vertical="center" wrapText="1"/>
    </xf>
    <xf numFmtId="0" fontId="15" fillId="0" borderId="3" xfId="0" applyFont="1" applyBorder="1" applyAlignment="1">
      <alignment horizontal="right" vertical="center"/>
    </xf>
    <xf numFmtId="0" fontId="15" fillId="0" borderId="39" xfId="0" applyFont="1" applyBorder="1" applyAlignment="1">
      <alignment vertical="center" wrapText="1"/>
    </xf>
    <xf numFmtId="0" fontId="15" fillId="0" borderId="41" xfId="0" applyFont="1" applyBorder="1" applyAlignment="1">
      <alignment vertical="center" wrapText="1"/>
    </xf>
    <xf numFmtId="0" fontId="15" fillId="0" borderId="66" xfId="0" applyFont="1" applyBorder="1" applyAlignment="1">
      <alignment vertical="center" wrapText="1"/>
    </xf>
    <xf numFmtId="0" fontId="7" fillId="0" borderId="55" xfId="0" applyFont="1" applyBorder="1" applyAlignment="1"/>
    <xf numFmtId="0" fontId="15" fillId="0" borderId="23" xfId="0" applyFont="1" applyBorder="1" applyAlignment="1"/>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66" xfId="0" applyFont="1" applyBorder="1" applyAlignment="1">
      <alignment horizontal="center" vertical="center"/>
    </xf>
    <xf numFmtId="0" fontId="7" fillId="0" borderId="28" xfId="0" applyFont="1" applyBorder="1" applyAlignment="1">
      <alignment horizontal="center" vertical="center" wrapText="1"/>
    </xf>
    <xf numFmtId="0" fontId="7" fillId="0" borderId="16" xfId="0" applyFont="1" applyBorder="1" applyAlignment="1">
      <alignment horizontal="center" vertical="center" wrapText="1"/>
    </xf>
    <xf numFmtId="0" fontId="4" fillId="0" borderId="0" xfId="0" applyFont="1" applyFill="1" applyBorder="1" applyAlignment="1">
      <alignment horizontal="left"/>
    </xf>
    <xf numFmtId="0" fontId="4" fillId="0" borderId="70"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4" fillId="0" borderId="0" xfId="0" applyFont="1" applyBorder="1" applyAlignment="1"/>
    <xf numFmtId="49" fontId="4"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08" xfId="0" applyBorder="1" applyAlignment="1">
      <alignment horizontal="left" vertical="top" wrapText="1"/>
    </xf>
    <xf numFmtId="0" fontId="0" fillId="0" borderId="109" xfId="0" applyBorder="1" applyAlignment="1">
      <alignment horizontal="left" vertical="top" wrapText="1"/>
    </xf>
    <xf numFmtId="49" fontId="4" fillId="0" borderId="149" xfId="0" applyNumberFormat="1" applyFont="1" applyBorder="1" applyAlignment="1"/>
    <xf numFmtId="0" fontId="0" fillId="0" borderId="149" xfId="0" applyBorder="1" applyAlignment="1"/>
    <xf numFmtId="0" fontId="0" fillId="0" borderId="159" xfId="0" applyBorder="1" applyAlignment="1"/>
    <xf numFmtId="49" fontId="4" fillId="0" borderId="0" xfId="0" applyNumberFormat="1" applyFont="1" applyAlignment="1"/>
    <xf numFmtId="0" fontId="0" fillId="0" borderId="0" xfId="0" applyAlignment="1"/>
    <xf numFmtId="0" fontId="7" fillId="0" borderId="3" xfId="0" applyFont="1" applyBorder="1" applyAlignment="1">
      <alignment horizontal="center" textRotation="180"/>
    </xf>
    <xf numFmtId="0" fontId="109" fillId="0" borderId="3" xfId="0" applyFont="1" applyBorder="1" applyAlignment="1">
      <alignment horizontal="center" textRotation="180"/>
    </xf>
    <xf numFmtId="0" fontId="109" fillId="0" borderId="58" xfId="0" applyFont="1" applyBorder="1" applyAlignment="1">
      <alignment horizontal="center" textRotation="180"/>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47625</xdr:rowOff>
    </xdr:from>
    <xdr:to>
      <xdr:col>0</xdr:col>
      <xdr:colOff>0</xdr:colOff>
      <xdr:row>42</xdr:row>
      <xdr:rowOff>0</xdr:rowOff>
    </xdr:to>
    <xdr:sp macro="" textlink="">
      <xdr:nvSpPr>
        <xdr:cNvPr id="3095" name="AutoShape 23"/>
        <xdr:cNvSpPr>
          <a:spLocks/>
        </xdr:cNvSpPr>
      </xdr:nvSpPr>
      <xdr:spPr bwMode="auto">
        <a:xfrm>
          <a:off x="0" y="12068175"/>
          <a:ext cx="0" cy="9239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45</xdr:row>
      <xdr:rowOff>647700</xdr:rowOff>
    </xdr:from>
    <xdr:to>
      <xdr:col>0</xdr:col>
      <xdr:colOff>0</xdr:colOff>
      <xdr:row>49</xdr:row>
      <xdr:rowOff>0</xdr:rowOff>
    </xdr:to>
    <xdr:sp macro="" textlink="">
      <xdr:nvSpPr>
        <xdr:cNvPr id="3099" name="AutoShape 27"/>
        <xdr:cNvSpPr>
          <a:spLocks/>
        </xdr:cNvSpPr>
      </xdr:nvSpPr>
      <xdr:spPr bwMode="auto">
        <a:xfrm>
          <a:off x="0" y="15039975"/>
          <a:ext cx="0" cy="1295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49</xdr:row>
      <xdr:rowOff>647700</xdr:rowOff>
    </xdr:from>
    <xdr:to>
      <xdr:col>0</xdr:col>
      <xdr:colOff>0</xdr:colOff>
      <xdr:row>50</xdr:row>
      <xdr:rowOff>0</xdr:rowOff>
    </xdr:to>
    <xdr:sp macro="" textlink="">
      <xdr:nvSpPr>
        <xdr:cNvPr id="3102" name="AutoShape 30"/>
        <xdr:cNvSpPr>
          <a:spLocks/>
        </xdr:cNvSpPr>
      </xdr:nvSpPr>
      <xdr:spPr bwMode="auto">
        <a:xfrm>
          <a:off x="0" y="167735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31</xdr:row>
      <xdr:rowOff>28575</xdr:rowOff>
    </xdr:from>
    <xdr:to>
      <xdr:col>0</xdr:col>
      <xdr:colOff>0</xdr:colOff>
      <xdr:row>35</xdr:row>
      <xdr:rowOff>0</xdr:rowOff>
    </xdr:to>
    <xdr:sp macro="" textlink="">
      <xdr:nvSpPr>
        <xdr:cNvPr id="3104" name="AutoShape 32"/>
        <xdr:cNvSpPr>
          <a:spLocks/>
        </xdr:cNvSpPr>
      </xdr:nvSpPr>
      <xdr:spPr bwMode="auto">
        <a:xfrm>
          <a:off x="0" y="7820025"/>
          <a:ext cx="0" cy="19907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40</xdr:row>
      <xdr:rowOff>28575</xdr:rowOff>
    </xdr:from>
    <xdr:to>
      <xdr:col>0</xdr:col>
      <xdr:colOff>0</xdr:colOff>
      <xdr:row>42</xdr:row>
      <xdr:rowOff>0</xdr:rowOff>
    </xdr:to>
    <xdr:sp macro="" textlink="">
      <xdr:nvSpPr>
        <xdr:cNvPr id="3105" name="AutoShape 33"/>
        <xdr:cNvSpPr>
          <a:spLocks/>
        </xdr:cNvSpPr>
      </xdr:nvSpPr>
      <xdr:spPr bwMode="auto">
        <a:xfrm>
          <a:off x="0" y="12049125"/>
          <a:ext cx="0" cy="9429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50</xdr:row>
      <xdr:rowOff>0</xdr:rowOff>
    </xdr:from>
    <xdr:to>
      <xdr:col>0</xdr:col>
      <xdr:colOff>0</xdr:colOff>
      <xdr:row>54</xdr:row>
      <xdr:rowOff>0</xdr:rowOff>
    </xdr:to>
    <xdr:sp macro="" textlink="">
      <xdr:nvSpPr>
        <xdr:cNvPr id="3108" name="AutoShape 36"/>
        <xdr:cNvSpPr>
          <a:spLocks/>
        </xdr:cNvSpPr>
      </xdr:nvSpPr>
      <xdr:spPr bwMode="auto">
        <a:xfrm>
          <a:off x="0" y="16773525"/>
          <a:ext cx="0" cy="17526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28575</xdr:colOff>
      <xdr:row>1</xdr:row>
      <xdr:rowOff>9525</xdr:rowOff>
    </xdr:from>
    <xdr:to>
      <xdr:col>3</xdr:col>
      <xdr:colOff>9525</xdr:colOff>
      <xdr:row>2</xdr:row>
      <xdr:rowOff>276225</xdr:rowOff>
    </xdr:to>
    <xdr:pic>
      <xdr:nvPicPr>
        <xdr:cNvPr id="3152" name="Picture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581025"/>
          <a:ext cx="30670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30</xdr:row>
      <xdr:rowOff>28575</xdr:rowOff>
    </xdr:from>
    <xdr:to>
      <xdr:col>15</xdr:col>
      <xdr:colOff>190500</xdr:colOff>
      <xdr:row>31</xdr:row>
      <xdr:rowOff>152400</xdr:rowOff>
    </xdr:to>
    <xdr:sp macro="" textlink="">
      <xdr:nvSpPr>
        <xdr:cNvPr id="1030" name="AutoShape 6"/>
        <xdr:cNvSpPr>
          <a:spLocks/>
        </xdr:cNvSpPr>
      </xdr:nvSpPr>
      <xdr:spPr bwMode="auto">
        <a:xfrm>
          <a:off x="9725025" y="7077075"/>
          <a:ext cx="190500" cy="342900"/>
        </a:xfrm>
        <a:prstGeom prst="rightBrace">
          <a:avLst>
            <a:gd name="adj1" fmla="val 1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27</xdr:row>
      <xdr:rowOff>28575</xdr:rowOff>
    </xdr:from>
    <xdr:to>
      <xdr:col>15</xdr:col>
      <xdr:colOff>190500</xdr:colOff>
      <xdr:row>28</xdr:row>
      <xdr:rowOff>152400</xdr:rowOff>
    </xdr:to>
    <xdr:sp macro="" textlink="">
      <xdr:nvSpPr>
        <xdr:cNvPr id="1031" name="AutoShape 7"/>
        <xdr:cNvSpPr>
          <a:spLocks/>
        </xdr:cNvSpPr>
      </xdr:nvSpPr>
      <xdr:spPr bwMode="auto">
        <a:xfrm>
          <a:off x="9725025" y="6381750"/>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52</xdr:row>
      <xdr:rowOff>28575</xdr:rowOff>
    </xdr:from>
    <xdr:to>
      <xdr:col>15</xdr:col>
      <xdr:colOff>190500</xdr:colOff>
      <xdr:row>53</xdr:row>
      <xdr:rowOff>152400</xdr:rowOff>
    </xdr:to>
    <xdr:sp macro="" textlink="">
      <xdr:nvSpPr>
        <xdr:cNvPr id="1032" name="AutoShape 8"/>
        <xdr:cNvSpPr>
          <a:spLocks/>
        </xdr:cNvSpPr>
      </xdr:nvSpPr>
      <xdr:spPr bwMode="auto">
        <a:xfrm>
          <a:off x="9725025" y="116109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55</xdr:row>
      <xdr:rowOff>28575</xdr:rowOff>
    </xdr:from>
    <xdr:to>
      <xdr:col>15</xdr:col>
      <xdr:colOff>190500</xdr:colOff>
      <xdr:row>56</xdr:row>
      <xdr:rowOff>152400</xdr:rowOff>
    </xdr:to>
    <xdr:sp macro="" textlink="">
      <xdr:nvSpPr>
        <xdr:cNvPr id="1033" name="AutoShape 9"/>
        <xdr:cNvSpPr>
          <a:spLocks/>
        </xdr:cNvSpPr>
      </xdr:nvSpPr>
      <xdr:spPr bwMode="auto">
        <a:xfrm>
          <a:off x="9725025" y="12106275"/>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33</xdr:row>
      <xdr:rowOff>38100</xdr:rowOff>
    </xdr:from>
    <xdr:to>
      <xdr:col>15</xdr:col>
      <xdr:colOff>190500</xdr:colOff>
      <xdr:row>34</xdr:row>
      <xdr:rowOff>114300</xdr:rowOff>
    </xdr:to>
    <xdr:sp macro="" textlink="">
      <xdr:nvSpPr>
        <xdr:cNvPr id="1037" name="AutoShape 13"/>
        <xdr:cNvSpPr>
          <a:spLocks/>
        </xdr:cNvSpPr>
      </xdr:nvSpPr>
      <xdr:spPr bwMode="auto">
        <a:xfrm>
          <a:off x="9725025" y="7743825"/>
          <a:ext cx="190500" cy="381000"/>
        </a:xfrm>
        <a:prstGeom prst="rightBrace">
          <a:avLst>
            <a:gd name="adj1" fmla="val 1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37</xdr:row>
      <xdr:rowOff>0</xdr:rowOff>
    </xdr:from>
    <xdr:to>
      <xdr:col>15</xdr:col>
      <xdr:colOff>190500</xdr:colOff>
      <xdr:row>37</xdr:row>
      <xdr:rowOff>0</xdr:rowOff>
    </xdr:to>
    <xdr:sp macro="" textlink="">
      <xdr:nvSpPr>
        <xdr:cNvPr id="1038" name="AutoShape 14"/>
        <xdr:cNvSpPr>
          <a:spLocks/>
        </xdr:cNvSpPr>
      </xdr:nvSpPr>
      <xdr:spPr bwMode="auto">
        <a:xfrm>
          <a:off x="9725025" y="85439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37</xdr:row>
      <xdr:rowOff>0</xdr:rowOff>
    </xdr:from>
    <xdr:to>
      <xdr:col>15</xdr:col>
      <xdr:colOff>190500</xdr:colOff>
      <xdr:row>37</xdr:row>
      <xdr:rowOff>0</xdr:rowOff>
    </xdr:to>
    <xdr:sp macro="" textlink="">
      <xdr:nvSpPr>
        <xdr:cNvPr id="1039" name="AutoShape 15"/>
        <xdr:cNvSpPr>
          <a:spLocks/>
        </xdr:cNvSpPr>
      </xdr:nvSpPr>
      <xdr:spPr bwMode="auto">
        <a:xfrm>
          <a:off x="9725025" y="85439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39</xdr:row>
      <xdr:rowOff>28575</xdr:rowOff>
    </xdr:from>
    <xdr:to>
      <xdr:col>15</xdr:col>
      <xdr:colOff>190500</xdr:colOff>
      <xdr:row>40</xdr:row>
      <xdr:rowOff>171450</xdr:rowOff>
    </xdr:to>
    <xdr:sp macro="" textlink="">
      <xdr:nvSpPr>
        <xdr:cNvPr id="1042" name="AutoShape 18"/>
        <xdr:cNvSpPr>
          <a:spLocks/>
        </xdr:cNvSpPr>
      </xdr:nvSpPr>
      <xdr:spPr bwMode="auto">
        <a:xfrm>
          <a:off x="9753600" y="8953500"/>
          <a:ext cx="161925" cy="390525"/>
        </a:xfrm>
        <a:prstGeom prst="rightBrace">
          <a:avLst>
            <a:gd name="adj1" fmla="val 200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42</xdr:row>
      <xdr:rowOff>28575</xdr:rowOff>
    </xdr:from>
    <xdr:to>
      <xdr:col>15</xdr:col>
      <xdr:colOff>190500</xdr:colOff>
      <xdr:row>43</xdr:row>
      <xdr:rowOff>152400</xdr:rowOff>
    </xdr:to>
    <xdr:sp macro="" textlink="">
      <xdr:nvSpPr>
        <xdr:cNvPr id="1043" name="AutoShape 19"/>
        <xdr:cNvSpPr>
          <a:spLocks/>
        </xdr:cNvSpPr>
      </xdr:nvSpPr>
      <xdr:spPr bwMode="auto">
        <a:xfrm>
          <a:off x="9725025" y="9496425"/>
          <a:ext cx="190500" cy="342900"/>
        </a:xfrm>
        <a:prstGeom prst="rightBrace">
          <a:avLst>
            <a:gd name="adj1" fmla="val 1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37</xdr:row>
      <xdr:rowOff>0</xdr:rowOff>
    </xdr:from>
    <xdr:to>
      <xdr:col>15</xdr:col>
      <xdr:colOff>238125</xdr:colOff>
      <xdr:row>37</xdr:row>
      <xdr:rowOff>0</xdr:rowOff>
    </xdr:to>
    <xdr:sp macro="" textlink="">
      <xdr:nvSpPr>
        <xdr:cNvPr id="1045" name="AutoShape 21"/>
        <xdr:cNvSpPr>
          <a:spLocks/>
        </xdr:cNvSpPr>
      </xdr:nvSpPr>
      <xdr:spPr bwMode="auto">
        <a:xfrm>
          <a:off x="9772650" y="85439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59</xdr:row>
      <xdr:rowOff>0</xdr:rowOff>
    </xdr:from>
    <xdr:to>
      <xdr:col>15</xdr:col>
      <xdr:colOff>190500</xdr:colOff>
      <xdr:row>59</xdr:row>
      <xdr:rowOff>0</xdr:rowOff>
    </xdr:to>
    <xdr:sp macro="" textlink="">
      <xdr:nvSpPr>
        <xdr:cNvPr id="1046" name="AutoShape 22"/>
        <xdr:cNvSpPr>
          <a:spLocks/>
        </xdr:cNvSpPr>
      </xdr:nvSpPr>
      <xdr:spPr bwMode="auto">
        <a:xfrm>
          <a:off x="9753600" y="1278255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59</xdr:row>
      <xdr:rowOff>0</xdr:rowOff>
    </xdr:from>
    <xdr:to>
      <xdr:col>15</xdr:col>
      <xdr:colOff>190500</xdr:colOff>
      <xdr:row>59</xdr:row>
      <xdr:rowOff>0</xdr:rowOff>
    </xdr:to>
    <xdr:sp macro="" textlink="">
      <xdr:nvSpPr>
        <xdr:cNvPr id="1047" name="AutoShape 23"/>
        <xdr:cNvSpPr>
          <a:spLocks/>
        </xdr:cNvSpPr>
      </xdr:nvSpPr>
      <xdr:spPr bwMode="auto">
        <a:xfrm>
          <a:off x="9725025" y="127825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24</xdr:row>
      <xdr:rowOff>28575</xdr:rowOff>
    </xdr:from>
    <xdr:to>
      <xdr:col>16</xdr:col>
      <xdr:colOff>0</xdr:colOff>
      <xdr:row>25</xdr:row>
      <xdr:rowOff>152400</xdr:rowOff>
    </xdr:to>
    <xdr:sp macro="" textlink="">
      <xdr:nvSpPr>
        <xdr:cNvPr id="1072" name="AutoShape 48"/>
        <xdr:cNvSpPr>
          <a:spLocks/>
        </xdr:cNvSpPr>
      </xdr:nvSpPr>
      <xdr:spPr bwMode="auto">
        <a:xfrm>
          <a:off x="9753600" y="5895975"/>
          <a:ext cx="219075" cy="314325"/>
        </a:xfrm>
        <a:prstGeom prst="rightBrace">
          <a:avLst>
            <a:gd name="adj1" fmla="val 119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61</xdr:row>
      <xdr:rowOff>28575</xdr:rowOff>
    </xdr:from>
    <xdr:to>
      <xdr:col>15</xdr:col>
      <xdr:colOff>190500</xdr:colOff>
      <xdr:row>62</xdr:row>
      <xdr:rowOff>171450</xdr:rowOff>
    </xdr:to>
    <xdr:sp macro="" textlink="">
      <xdr:nvSpPr>
        <xdr:cNvPr id="1074" name="AutoShape 50"/>
        <xdr:cNvSpPr>
          <a:spLocks/>
        </xdr:cNvSpPr>
      </xdr:nvSpPr>
      <xdr:spPr bwMode="auto">
        <a:xfrm>
          <a:off x="9753600" y="13258800"/>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64</xdr:row>
      <xdr:rowOff>28575</xdr:rowOff>
    </xdr:from>
    <xdr:to>
      <xdr:col>15</xdr:col>
      <xdr:colOff>190500</xdr:colOff>
      <xdr:row>65</xdr:row>
      <xdr:rowOff>152400</xdr:rowOff>
    </xdr:to>
    <xdr:sp macro="" textlink="">
      <xdr:nvSpPr>
        <xdr:cNvPr id="1075" name="AutoShape 51"/>
        <xdr:cNvSpPr>
          <a:spLocks/>
        </xdr:cNvSpPr>
      </xdr:nvSpPr>
      <xdr:spPr bwMode="auto">
        <a:xfrm>
          <a:off x="9725025" y="13830300"/>
          <a:ext cx="190500" cy="485775"/>
        </a:xfrm>
        <a:prstGeom prst="rightBrace">
          <a:avLst>
            <a:gd name="adj1" fmla="val 2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333375</xdr:colOff>
      <xdr:row>0</xdr:row>
      <xdr:rowOff>161925</xdr:rowOff>
    </xdr:from>
    <xdr:to>
      <xdr:col>2</xdr:col>
      <xdr:colOff>285750</xdr:colOff>
      <xdr:row>1</xdr:row>
      <xdr:rowOff>419100</xdr:rowOff>
    </xdr:to>
    <xdr:pic>
      <xdr:nvPicPr>
        <xdr:cNvPr id="1076" name="Picture 5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61925"/>
          <a:ext cx="25717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16387" name="AutoShape 3"/>
        <xdr:cNvSpPr>
          <a:spLocks/>
        </xdr:cNvSpPr>
      </xdr:nvSpPr>
      <xdr:spPr bwMode="auto">
        <a:xfrm>
          <a:off x="0" y="453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16388" name="AutoShape 4"/>
        <xdr:cNvSpPr>
          <a:spLocks/>
        </xdr:cNvSpPr>
      </xdr:nvSpPr>
      <xdr:spPr bwMode="auto">
        <a:xfrm>
          <a:off x="0" y="8001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19050</xdr:rowOff>
    </xdr:from>
    <xdr:to>
      <xdr:col>0</xdr:col>
      <xdr:colOff>0</xdr:colOff>
      <xdr:row>14</xdr:row>
      <xdr:rowOff>0</xdr:rowOff>
    </xdr:to>
    <xdr:sp macro="" textlink="">
      <xdr:nvSpPr>
        <xdr:cNvPr id="16389" name="AutoShape 5"/>
        <xdr:cNvSpPr>
          <a:spLocks/>
        </xdr:cNvSpPr>
      </xdr:nvSpPr>
      <xdr:spPr bwMode="auto">
        <a:xfrm>
          <a:off x="0" y="4552950"/>
          <a:ext cx="0" cy="22860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21</xdr:row>
      <xdr:rowOff>647700</xdr:rowOff>
    </xdr:from>
    <xdr:to>
      <xdr:col>0</xdr:col>
      <xdr:colOff>0</xdr:colOff>
      <xdr:row>22</xdr:row>
      <xdr:rowOff>0</xdr:rowOff>
    </xdr:to>
    <xdr:sp macro="" textlink="">
      <xdr:nvSpPr>
        <xdr:cNvPr id="16390" name="AutoShape 6"/>
        <xdr:cNvSpPr>
          <a:spLocks/>
        </xdr:cNvSpPr>
      </xdr:nvSpPr>
      <xdr:spPr bwMode="auto">
        <a:xfrm>
          <a:off x="0" y="10820400"/>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22</xdr:row>
      <xdr:rowOff>19050</xdr:rowOff>
    </xdr:from>
    <xdr:to>
      <xdr:col>0</xdr:col>
      <xdr:colOff>19050</xdr:colOff>
      <xdr:row>24</xdr:row>
      <xdr:rowOff>0</xdr:rowOff>
    </xdr:to>
    <xdr:sp macro="" textlink="">
      <xdr:nvSpPr>
        <xdr:cNvPr id="16391" name="AutoShape 7"/>
        <xdr:cNvSpPr>
          <a:spLocks/>
        </xdr:cNvSpPr>
      </xdr:nvSpPr>
      <xdr:spPr bwMode="auto">
        <a:xfrm>
          <a:off x="0" y="10991850"/>
          <a:ext cx="19050" cy="790575"/>
        </a:xfrm>
        <a:prstGeom prst="leftBrace">
          <a:avLst>
            <a:gd name="adj1" fmla="val 34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17</xdr:row>
      <xdr:rowOff>19050</xdr:rowOff>
    </xdr:from>
    <xdr:to>
      <xdr:col>0</xdr:col>
      <xdr:colOff>0</xdr:colOff>
      <xdr:row>19</xdr:row>
      <xdr:rowOff>0</xdr:rowOff>
    </xdr:to>
    <xdr:sp macro="" textlink="">
      <xdr:nvSpPr>
        <xdr:cNvPr id="16392" name="AutoShape 8"/>
        <xdr:cNvSpPr>
          <a:spLocks/>
        </xdr:cNvSpPr>
      </xdr:nvSpPr>
      <xdr:spPr bwMode="auto">
        <a:xfrm>
          <a:off x="0" y="8020050"/>
          <a:ext cx="0" cy="11906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6393" name="AutoShape 9"/>
        <xdr:cNvSpPr>
          <a:spLocks/>
        </xdr:cNvSpPr>
      </xdr:nvSpPr>
      <xdr:spPr bwMode="auto">
        <a:xfrm>
          <a:off x="0" y="13735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394" name="AutoShape 10"/>
        <xdr:cNvSpPr>
          <a:spLocks/>
        </xdr:cNvSpPr>
      </xdr:nvSpPr>
      <xdr:spPr bwMode="auto">
        <a:xfrm>
          <a:off x="0" y="13735050"/>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400" name="AutoShape 16"/>
        <xdr:cNvSpPr>
          <a:spLocks/>
        </xdr:cNvSpPr>
      </xdr:nvSpPr>
      <xdr:spPr bwMode="auto">
        <a:xfrm>
          <a:off x="0" y="13735050"/>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19050</xdr:rowOff>
    </xdr:from>
    <xdr:to>
      <xdr:col>0</xdr:col>
      <xdr:colOff>19050</xdr:colOff>
      <xdr:row>27</xdr:row>
      <xdr:rowOff>0</xdr:rowOff>
    </xdr:to>
    <xdr:sp macro="" textlink="">
      <xdr:nvSpPr>
        <xdr:cNvPr id="16401" name="AutoShape 17"/>
        <xdr:cNvSpPr>
          <a:spLocks/>
        </xdr:cNvSpPr>
      </xdr:nvSpPr>
      <xdr:spPr bwMode="auto">
        <a:xfrm>
          <a:off x="0" y="12382500"/>
          <a:ext cx="19050" cy="800100"/>
        </a:xfrm>
        <a:prstGeom prst="leftBrace">
          <a:avLst>
            <a:gd name="adj1" fmla="val 3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152400</xdr:colOff>
      <xdr:row>0</xdr:row>
      <xdr:rowOff>209550</xdr:rowOff>
    </xdr:from>
    <xdr:to>
      <xdr:col>2</xdr:col>
      <xdr:colOff>381000</xdr:colOff>
      <xdr:row>1</xdr:row>
      <xdr:rowOff>400050</xdr:rowOff>
    </xdr:to>
    <xdr:pic>
      <xdr:nvPicPr>
        <xdr:cNvPr id="16405" name="Picture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9550"/>
          <a:ext cx="21431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26</xdr:row>
      <xdr:rowOff>28575</xdr:rowOff>
    </xdr:from>
    <xdr:to>
      <xdr:col>15</xdr:col>
      <xdr:colOff>190500</xdr:colOff>
      <xdr:row>27</xdr:row>
      <xdr:rowOff>152400</xdr:rowOff>
    </xdr:to>
    <xdr:sp macro="" textlink="">
      <xdr:nvSpPr>
        <xdr:cNvPr id="17411" name="AutoShape 3"/>
        <xdr:cNvSpPr>
          <a:spLocks/>
        </xdr:cNvSpPr>
      </xdr:nvSpPr>
      <xdr:spPr bwMode="auto">
        <a:xfrm>
          <a:off x="9315450" y="59245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23</xdr:row>
      <xdr:rowOff>28575</xdr:rowOff>
    </xdr:from>
    <xdr:to>
      <xdr:col>15</xdr:col>
      <xdr:colOff>190500</xdr:colOff>
      <xdr:row>24</xdr:row>
      <xdr:rowOff>152400</xdr:rowOff>
    </xdr:to>
    <xdr:sp macro="" textlink="">
      <xdr:nvSpPr>
        <xdr:cNvPr id="17412" name="AutoShape 4"/>
        <xdr:cNvSpPr>
          <a:spLocks/>
        </xdr:cNvSpPr>
      </xdr:nvSpPr>
      <xdr:spPr bwMode="auto">
        <a:xfrm>
          <a:off x="9315450" y="53530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29</xdr:row>
      <xdr:rowOff>9525</xdr:rowOff>
    </xdr:from>
    <xdr:to>
      <xdr:col>15</xdr:col>
      <xdr:colOff>190500</xdr:colOff>
      <xdr:row>30</xdr:row>
      <xdr:rowOff>152400</xdr:rowOff>
    </xdr:to>
    <xdr:sp macro="" textlink="">
      <xdr:nvSpPr>
        <xdr:cNvPr id="17414" name="AutoShape 6"/>
        <xdr:cNvSpPr>
          <a:spLocks/>
        </xdr:cNvSpPr>
      </xdr:nvSpPr>
      <xdr:spPr bwMode="auto">
        <a:xfrm>
          <a:off x="9344025" y="6477000"/>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36</xdr:row>
      <xdr:rowOff>28575</xdr:rowOff>
    </xdr:from>
    <xdr:to>
      <xdr:col>15</xdr:col>
      <xdr:colOff>190500</xdr:colOff>
      <xdr:row>37</xdr:row>
      <xdr:rowOff>171450</xdr:rowOff>
    </xdr:to>
    <xdr:sp macro="" textlink="">
      <xdr:nvSpPr>
        <xdr:cNvPr id="17421" name="AutoShape 13"/>
        <xdr:cNvSpPr>
          <a:spLocks/>
        </xdr:cNvSpPr>
      </xdr:nvSpPr>
      <xdr:spPr bwMode="auto">
        <a:xfrm>
          <a:off x="9344025" y="820102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39</xdr:row>
      <xdr:rowOff>28575</xdr:rowOff>
    </xdr:from>
    <xdr:to>
      <xdr:col>15</xdr:col>
      <xdr:colOff>190500</xdr:colOff>
      <xdr:row>40</xdr:row>
      <xdr:rowOff>152400</xdr:rowOff>
    </xdr:to>
    <xdr:sp macro="" textlink="">
      <xdr:nvSpPr>
        <xdr:cNvPr id="17422" name="AutoShape 14"/>
        <xdr:cNvSpPr>
          <a:spLocks/>
        </xdr:cNvSpPr>
      </xdr:nvSpPr>
      <xdr:spPr bwMode="auto">
        <a:xfrm>
          <a:off x="9315450" y="87725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46</xdr:row>
      <xdr:rowOff>28575</xdr:rowOff>
    </xdr:from>
    <xdr:to>
      <xdr:col>15</xdr:col>
      <xdr:colOff>190500</xdr:colOff>
      <xdr:row>47</xdr:row>
      <xdr:rowOff>152400</xdr:rowOff>
    </xdr:to>
    <xdr:sp macro="" textlink="">
      <xdr:nvSpPr>
        <xdr:cNvPr id="17424" name="AutoShape 16"/>
        <xdr:cNvSpPr>
          <a:spLocks/>
        </xdr:cNvSpPr>
      </xdr:nvSpPr>
      <xdr:spPr bwMode="auto">
        <a:xfrm>
          <a:off x="9315450" y="103917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49</xdr:row>
      <xdr:rowOff>28575</xdr:rowOff>
    </xdr:from>
    <xdr:to>
      <xdr:col>15</xdr:col>
      <xdr:colOff>190500</xdr:colOff>
      <xdr:row>50</xdr:row>
      <xdr:rowOff>152400</xdr:rowOff>
    </xdr:to>
    <xdr:sp macro="" textlink="">
      <xdr:nvSpPr>
        <xdr:cNvPr id="17425" name="AutoShape 17"/>
        <xdr:cNvSpPr>
          <a:spLocks/>
        </xdr:cNvSpPr>
      </xdr:nvSpPr>
      <xdr:spPr bwMode="auto">
        <a:xfrm>
          <a:off x="9315450" y="109632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38100</xdr:colOff>
      <xdr:row>20</xdr:row>
      <xdr:rowOff>28575</xdr:rowOff>
    </xdr:from>
    <xdr:to>
      <xdr:col>16</xdr:col>
      <xdr:colOff>9525</xdr:colOff>
      <xdr:row>21</xdr:row>
      <xdr:rowOff>161925</xdr:rowOff>
    </xdr:to>
    <xdr:sp macro="" textlink="">
      <xdr:nvSpPr>
        <xdr:cNvPr id="17430" name="AutoShape 22"/>
        <xdr:cNvSpPr>
          <a:spLocks/>
        </xdr:cNvSpPr>
      </xdr:nvSpPr>
      <xdr:spPr bwMode="auto">
        <a:xfrm>
          <a:off x="9353550" y="4781550"/>
          <a:ext cx="219075" cy="323850"/>
        </a:xfrm>
        <a:prstGeom prst="rightBrace">
          <a:avLst>
            <a:gd name="adj1" fmla="val 123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55</xdr:row>
      <xdr:rowOff>28575</xdr:rowOff>
    </xdr:from>
    <xdr:to>
      <xdr:col>15</xdr:col>
      <xdr:colOff>190500</xdr:colOff>
      <xdr:row>56</xdr:row>
      <xdr:rowOff>171450</xdr:rowOff>
    </xdr:to>
    <xdr:sp macro="" textlink="">
      <xdr:nvSpPr>
        <xdr:cNvPr id="17433" name="AutoShape 25"/>
        <xdr:cNvSpPr>
          <a:spLocks/>
        </xdr:cNvSpPr>
      </xdr:nvSpPr>
      <xdr:spPr bwMode="auto">
        <a:xfrm>
          <a:off x="9344025" y="12230100"/>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58</xdr:row>
      <xdr:rowOff>28575</xdr:rowOff>
    </xdr:from>
    <xdr:to>
      <xdr:col>15</xdr:col>
      <xdr:colOff>190500</xdr:colOff>
      <xdr:row>59</xdr:row>
      <xdr:rowOff>152400</xdr:rowOff>
    </xdr:to>
    <xdr:sp macro="" textlink="">
      <xdr:nvSpPr>
        <xdr:cNvPr id="17434" name="AutoShape 26"/>
        <xdr:cNvSpPr>
          <a:spLocks/>
        </xdr:cNvSpPr>
      </xdr:nvSpPr>
      <xdr:spPr bwMode="auto">
        <a:xfrm>
          <a:off x="9315450" y="128016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285750</xdr:colOff>
      <xdr:row>0</xdr:row>
      <xdr:rowOff>161925</xdr:rowOff>
    </xdr:from>
    <xdr:to>
      <xdr:col>3</xdr:col>
      <xdr:colOff>457200</xdr:colOff>
      <xdr:row>4</xdr:row>
      <xdr:rowOff>66675</xdr:rowOff>
    </xdr:to>
    <xdr:pic>
      <xdr:nvPicPr>
        <xdr:cNvPr id="17435" name="Picture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61925"/>
          <a:ext cx="32766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G87"/>
  <sheetViews>
    <sheetView topLeftCell="A66" zoomScale="85" zoomScaleNormal="85" zoomScaleSheetLayoutView="100" workbookViewId="0">
      <selection activeCell="A67" sqref="A67:B89"/>
    </sheetView>
  </sheetViews>
  <sheetFormatPr defaultRowHeight="15" x14ac:dyDescent="0.2"/>
  <cols>
    <col min="1" max="1" width="3.5546875" customWidth="1"/>
    <col min="2" max="2" width="76" customWidth="1"/>
    <col min="4" max="4" width="8.33203125" customWidth="1"/>
  </cols>
  <sheetData>
    <row r="1" spans="1:7" ht="47.25" x14ac:dyDescent="0.2">
      <c r="B1" s="176" t="s">
        <v>176</v>
      </c>
    </row>
    <row r="3" spans="1:7" ht="15.75" x14ac:dyDescent="0.2">
      <c r="A3" s="177"/>
      <c r="B3" s="176" t="s">
        <v>177</v>
      </c>
      <c r="E3" s="244"/>
    </row>
    <row r="4" spans="1:7" x14ac:dyDescent="0.2">
      <c r="A4" s="177"/>
      <c r="B4" s="177"/>
    </row>
    <row r="5" spans="1:7" ht="15.75" x14ac:dyDescent="0.2">
      <c r="A5" s="850" t="s">
        <v>41</v>
      </c>
      <c r="B5" s="844" t="s">
        <v>178</v>
      </c>
    </row>
    <row r="6" spans="1:7" x14ac:dyDescent="0.2">
      <c r="A6" s="177"/>
      <c r="B6" s="178"/>
    </row>
    <row r="7" spans="1:7" ht="38.25" x14ac:dyDescent="0.2">
      <c r="A7" s="179">
        <v>1</v>
      </c>
      <c r="B7" s="180" t="s">
        <v>179</v>
      </c>
      <c r="C7" s="241"/>
      <c r="D7" s="241"/>
      <c r="E7" s="241"/>
      <c r="F7" s="241"/>
      <c r="G7" s="241"/>
    </row>
    <row r="8" spans="1:7" x14ac:dyDescent="0.2">
      <c r="A8" s="179"/>
      <c r="B8" s="241"/>
      <c r="C8" s="241"/>
      <c r="D8" s="241"/>
      <c r="E8" s="241"/>
      <c r="F8" s="241"/>
      <c r="G8" s="241"/>
    </row>
    <row r="9" spans="1:7" ht="51" x14ac:dyDescent="0.2">
      <c r="A9" s="179">
        <f>A7+1</f>
        <v>2</v>
      </c>
      <c r="B9" s="181" t="s">
        <v>234</v>
      </c>
      <c r="C9" s="241"/>
      <c r="D9" s="241"/>
      <c r="E9" s="241"/>
      <c r="F9" s="241"/>
      <c r="G9" s="241"/>
    </row>
    <row r="10" spans="1:7" x14ac:dyDescent="0.2">
      <c r="A10" s="179"/>
      <c r="B10" s="181"/>
      <c r="C10" s="241"/>
      <c r="D10" s="241"/>
      <c r="E10" s="241"/>
      <c r="F10" s="241"/>
      <c r="G10" s="241"/>
    </row>
    <row r="11" spans="1:7" ht="25.5" x14ac:dyDescent="0.2">
      <c r="A11" s="179">
        <f>A9+1</f>
        <v>3</v>
      </c>
      <c r="B11" s="180" t="s">
        <v>180</v>
      </c>
      <c r="C11" s="241"/>
      <c r="D11" s="241"/>
      <c r="E11" s="241"/>
      <c r="F11" s="241"/>
      <c r="G11" s="241"/>
    </row>
    <row r="12" spans="1:7" x14ac:dyDescent="0.2">
      <c r="A12" s="179"/>
      <c r="B12" s="181"/>
      <c r="C12" s="241"/>
      <c r="D12" s="241"/>
      <c r="E12" s="241"/>
      <c r="F12" s="241"/>
      <c r="G12" s="241"/>
    </row>
    <row r="13" spans="1:7" ht="35.25" customHeight="1" x14ac:dyDescent="0.2">
      <c r="A13" s="179">
        <f>A11+1</f>
        <v>4</v>
      </c>
      <c r="B13" s="180" t="s">
        <v>181</v>
      </c>
      <c r="C13" s="241"/>
      <c r="D13" s="241"/>
      <c r="E13" s="241"/>
      <c r="F13" s="241"/>
      <c r="G13" s="241"/>
    </row>
    <row r="14" spans="1:7" x14ac:dyDescent="0.2">
      <c r="A14" s="179"/>
      <c r="B14" s="180"/>
      <c r="C14" s="241"/>
      <c r="D14" s="241"/>
      <c r="E14" s="241"/>
      <c r="F14" s="241"/>
      <c r="G14" s="241"/>
    </row>
    <row r="15" spans="1:7" ht="25.5" x14ac:dyDescent="0.2">
      <c r="A15" s="179">
        <f>A13+1</f>
        <v>5</v>
      </c>
      <c r="B15" s="180" t="s">
        <v>182</v>
      </c>
      <c r="C15" s="241"/>
      <c r="D15" s="241"/>
      <c r="E15" s="241"/>
      <c r="F15" s="241"/>
      <c r="G15" s="241"/>
    </row>
    <row r="16" spans="1:7" x14ac:dyDescent="0.2">
      <c r="A16" s="179"/>
      <c r="B16" s="180"/>
      <c r="C16" s="241"/>
      <c r="D16" s="241"/>
      <c r="E16" s="241"/>
      <c r="F16" s="241"/>
      <c r="G16" s="241"/>
    </row>
    <row r="17" spans="1:2" ht="25.5" x14ac:dyDescent="0.2">
      <c r="A17" s="179">
        <f>A15+1</f>
        <v>6</v>
      </c>
      <c r="B17" s="181" t="s">
        <v>183</v>
      </c>
    </row>
    <row r="18" spans="1:2" x14ac:dyDescent="0.2">
      <c r="A18" s="179"/>
      <c r="B18" s="181"/>
    </row>
    <row r="19" spans="1:2" ht="36.75" customHeight="1" x14ac:dyDescent="0.2">
      <c r="A19" s="179">
        <f>A17+1</f>
        <v>7</v>
      </c>
      <c r="B19" s="180" t="s">
        <v>184</v>
      </c>
    </row>
    <row r="20" spans="1:2" x14ac:dyDescent="0.2">
      <c r="A20" s="179"/>
      <c r="B20" s="177"/>
    </row>
    <row r="21" spans="1:2" ht="51" x14ac:dyDescent="0.2">
      <c r="A21" s="179">
        <f>A19+1</f>
        <v>8</v>
      </c>
      <c r="B21" s="180" t="s">
        <v>185</v>
      </c>
    </row>
    <row r="22" spans="1:2" x14ac:dyDescent="0.2">
      <c r="A22" s="179"/>
      <c r="B22" s="180"/>
    </row>
    <row r="23" spans="1:2" ht="38.25" x14ac:dyDescent="0.2">
      <c r="A23" s="179">
        <f>A21+1</f>
        <v>9</v>
      </c>
      <c r="B23" s="180" t="s">
        <v>186</v>
      </c>
    </row>
    <row r="24" spans="1:2" x14ac:dyDescent="0.2">
      <c r="A24" s="179"/>
      <c r="B24" s="180"/>
    </row>
    <row r="25" spans="1:2" ht="25.5" x14ac:dyDescent="0.2">
      <c r="A25" s="179">
        <f>A23+1</f>
        <v>10</v>
      </c>
      <c r="B25" s="182" t="s">
        <v>187</v>
      </c>
    </row>
    <row r="26" spans="1:2" x14ac:dyDescent="0.2">
      <c r="A26" s="179"/>
      <c r="B26" s="182"/>
    </row>
    <row r="27" spans="1:2" ht="38.25" x14ac:dyDescent="0.2">
      <c r="A27" s="179">
        <f>A25+1</f>
        <v>11</v>
      </c>
      <c r="B27" s="182" t="s">
        <v>188</v>
      </c>
    </row>
    <row r="28" spans="1:2" x14ac:dyDescent="0.2">
      <c r="A28" s="179"/>
      <c r="B28" s="182"/>
    </row>
    <row r="29" spans="1:2" ht="25.5" x14ac:dyDescent="0.2">
      <c r="A29" s="179">
        <f>A27+1</f>
        <v>12</v>
      </c>
      <c r="B29" s="180" t="s">
        <v>189</v>
      </c>
    </row>
    <row r="30" spans="1:2" x14ac:dyDescent="0.2">
      <c r="A30" s="179"/>
      <c r="B30" s="180"/>
    </row>
    <row r="31" spans="1:2" ht="25.5" x14ac:dyDescent="0.2">
      <c r="A31" s="179">
        <f>A29+1</f>
        <v>13</v>
      </c>
      <c r="B31" s="183" t="s">
        <v>190</v>
      </c>
    </row>
    <row r="32" spans="1:2" x14ac:dyDescent="0.2">
      <c r="A32" s="179"/>
      <c r="B32" s="183"/>
    </row>
    <row r="33" spans="1:2" ht="25.5" x14ac:dyDescent="0.2">
      <c r="A33" s="179">
        <f>A31+1</f>
        <v>14</v>
      </c>
      <c r="B33" s="183" t="s">
        <v>191</v>
      </c>
    </row>
    <row r="34" spans="1:2" x14ac:dyDescent="0.2">
      <c r="A34" s="179"/>
      <c r="B34" s="177"/>
    </row>
    <row r="35" spans="1:2" ht="25.5" x14ac:dyDescent="0.2">
      <c r="A35" s="179">
        <f>A33+1</f>
        <v>15</v>
      </c>
      <c r="B35" s="182" t="s">
        <v>308</v>
      </c>
    </row>
    <row r="36" spans="1:2" x14ac:dyDescent="0.2">
      <c r="A36" s="179"/>
      <c r="B36" s="177"/>
    </row>
    <row r="37" spans="1:2" x14ac:dyDescent="0.2">
      <c r="A37" s="179">
        <f>A35+1</f>
        <v>16</v>
      </c>
      <c r="B37" s="180" t="s">
        <v>235</v>
      </c>
    </row>
    <row r="38" spans="1:2" x14ac:dyDescent="0.2">
      <c r="A38" s="179"/>
    </row>
    <row r="39" spans="1:2" x14ac:dyDescent="0.2">
      <c r="A39" s="179">
        <v>17</v>
      </c>
      <c r="B39" s="185" t="s">
        <v>204</v>
      </c>
    </row>
    <row r="40" spans="1:2" x14ac:dyDescent="0.2">
      <c r="A40" s="179"/>
      <c r="B40" s="177"/>
    </row>
    <row r="41" spans="1:2" ht="15.75" x14ac:dyDescent="0.2">
      <c r="A41" s="843" t="s">
        <v>43</v>
      </c>
      <c r="B41" s="844" t="s">
        <v>192</v>
      </c>
    </row>
    <row r="42" spans="1:2" x14ac:dyDescent="0.2">
      <c r="A42" s="179"/>
      <c r="B42" s="177"/>
    </row>
    <row r="43" spans="1:2" x14ac:dyDescent="0.2">
      <c r="A43" s="179">
        <v>1</v>
      </c>
      <c r="B43" s="177" t="s">
        <v>193</v>
      </c>
    </row>
    <row r="44" spans="1:2" x14ac:dyDescent="0.2">
      <c r="A44" s="179"/>
      <c r="B44" s="177"/>
    </row>
    <row r="45" spans="1:2" ht="25.5" x14ac:dyDescent="0.2">
      <c r="A45" s="179">
        <f>A43+1</f>
        <v>2</v>
      </c>
      <c r="B45" s="181" t="s">
        <v>194</v>
      </c>
    </row>
    <row r="46" spans="1:2" x14ac:dyDescent="0.2">
      <c r="A46" s="179"/>
    </row>
    <row r="47" spans="1:2" x14ac:dyDescent="0.2">
      <c r="A47" s="179">
        <f>A45+1</f>
        <v>3</v>
      </c>
      <c r="B47" s="177" t="s">
        <v>195</v>
      </c>
    </row>
    <row r="48" spans="1:2" x14ac:dyDescent="0.2">
      <c r="A48" s="179"/>
    </row>
    <row r="49" spans="1:2" ht="25.5" x14ac:dyDescent="0.2">
      <c r="A49" s="179">
        <f>A47+1</f>
        <v>4</v>
      </c>
      <c r="B49" s="177" t="s">
        <v>196</v>
      </c>
    </row>
    <row r="50" spans="1:2" x14ac:dyDescent="0.2">
      <c r="A50" s="179"/>
    </row>
    <row r="51" spans="1:2" ht="25.5" x14ac:dyDescent="0.2">
      <c r="A51" s="179">
        <f>A49+1</f>
        <v>5</v>
      </c>
      <c r="B51" s="177" t="s">
        <v>197</v>
      </c>
    </row>
    <row r="52" spans="1:2" x14ac:dyDescent="0.2">
      <c r="A52" s="179"/>
      <c r="B52" s="177"/>
    </row>
    <row r="53" spans="1:2" ht="51" x14ac:dyDescent="0.2">
      <c r="A53" s="179">
        <f>A51+1</f>
        <v>6</v>
      </c>
      <c r="B53" s="183" t="s">
        <v>198</v>
      </c>
    </row>
    <row r="54" spans="1:2" x14ac:dyDescent="0.2">
      <c r="A54" s="179"/>
      <c r="B54" s="177"/>
    </row>
    <row r="55" spans="1:2" x14ac:dyDescent="0.2">
      <c r="A55" s="179">
        <f>A53+1</f>
        <v>7</v>
      </c>
      <c r="B55" s="177" t="s">
        <v>199</v>
      </c>
    </row>
    <row r="56" spans="1:2" x14ac:dyDescent="0.2">
      <c r="A56" s="179"/>
    </row>
    <row r="57" spans="1:2" ht="51" x14ac:dyDescent="0.2">
      <c r="A57" s="179">
        <f>A55+1</f>
        <v>8</v>
      </c>
      <c r="B57" s="183" t="s">
        <v>200</v>
      </c>
    </row>
    <row r="58" spans="1:2" x14ac:dyDescent="0.2">
      <c r="A58" s="179"/>
      <c r="B58" s="183"/>
    </row>
    <row r="59" spans="1:2" ht="38.25" x14ac:dyDescent="0.2">
      <c r="A59" s="179">
        <f>A57+1</f>
        <v>9</v>
      </c>
      <c r="B59" s="183" t="s">
        <v>201</v>
      </c>
    </row>
    <row r="60" spans="1:2" x14ac:dyDescent="0.2">
      <c r="A60" s="179"/>
      <c r="B60" s="183"/>
    </row>
    <row r="61" spans="1:2" ht="25.5" x14ac:dyDescent="0.2">
      <c r="A61" s="179">
        <f>A59+1</f>
        <v>10</v>
      </c>
      <c r="B61" s="177" t="s">
        <v>310</v>
      </c>
    </row>
    <row r="62" spans="1:2" x14ac:dyDescent="0.2">
      <c r="A62" s="184"/>
    </row>
    <row r="63" spans="1:2" ht="25.5" x14ac:dyDescent="0.2">
      <c r="A63" s="179">
        <f>A61+1</f>
        <v>11</v>
      </c>
      <c r="B63" s="180" t="s">
        <v>202</v>
      </c>
    </row>
    <row r="64" spans="1:2" x14ac:dyDescent="0.2">
      <c r="A64" s="184"/>
      <c r="B64" s="180"/>
    </row>
    <row r="65" spans="1:2" ht="38.25" x14ac:dyDescent="0.2">
      <c r="A65" s="179">
        <f>A63+1</f>
        <v>12</v>
      </c>
      <c r="B65" s="181" t="s">
        <v>203</v>
      </c>
    </row>
    <row r="67" spans="1:2" ht="15.75" x14ac:dyDescent="0.2">
      <c r="A67" s="843" t="s">
        <v>45</v>
      </c>
      <c r="B67" s="844" t="s">
        <v>356</v>
      </c>
    </row>
    <row r="68" spans="1:2" x14ac:dyDescent="0.2">
      <c r="A68" s="845"/>
      <c r="B68" s="846"/>
    </row>
    <row r="69" spans="1:2" ht="45" x14ac:dyDescent="0.2">
      <c r="A69" s="845"/>
      <c r="B69" s="847" t="s">
        <v>357</v>
      </c>
    </row>
    <row r="70" spans="1:2" x14ac:dyDescent="0.2">
      <c r="A70" s="845"/>
      <c r="B70" s="846"/>
    </row>
    <row r="71" spans="1:2" x14ac:dyDescent="0.2">
      <c r="A71" s="845" t="s">
        <v>358</v>
      </c>
      <c r="B71" s="846" t="s">
        <v>359</v>
      </c>
    </row>
    <row r="72" spans="1:2" x14ac:dyDescent="0.2">
      <c r="A72" s="845"/>
      <c r="B72" s="846"/>
    </row>
    <row r="73" spans="1:2" x14ac:dyDescent="0.2">
      <c r="A73" s="845" t="s">
        <v>360</v>
      </c>
      <c r="B73" s="846" t="s">
        <v>361</v>
      </c>
    </row>
    <row r="74" spans="1:2" x14ac:dyDescent="0.2">
      <c r="A74" s="845"/>
      <c r="B74" s="846"/>
    </row>
    <row r="75" spans="1:2" ht="30" x14ac:dyDescent="0.2">
      <c r="A75" s="845" t="s">
        <v>362</v>
      </c>
      <c r="B75" s="846" t="s">
        <v>363</v>
      </c>
    </row>
    <row r="76" spans="1:2" x14ac:dyDescent="0.2">
      <c r="A76" s="845"/>
      <c r="B76" s="846"/>
    </row>
    <row r="77" spans="1:2" x14ac:dyDescent="0.2">
      <c r="A77" s="845" t="s">
        <v>364</v>
      </c>
      <c r="B77" s="848" t="s">
        <v>365</v>
      </c>
    </row>
    <row r="78" spans="1:2" x14ac:dyDescent="0.2">
      <c r="A78" s="845"/>
      <c r="B78" s="846"/>
    </row>
    <row r="79" spans="1:2" ht="30" x14ac:dyDescent="0.2">
      <c r="A79" s="845" t="s">
        <v>366</v>
      </c>
      <c r="B79" s="846" t="s">
        <v>367</v>
      </c>
    </row>
    <row r="80" spans="1:2" x14ac:dyDescent="0.2">
      <c r="A80" s="845"/>
      <c r="B80" s="846"/>
    </row>
    <row r="81" spans="1:2" ht="30" x14ac:dyDescent="0.2">
      <c r="A81" s="845" t="s">
        <v>368</v>
      </c>
      <c r="B81" s="848" t="s">
        <v>369</v>
      </c>
    </row>
    <row r="82" spans="1:2" x14ac:dyDescent="0.2">
      <c r="A82" s="845"/>
      <c r="B82" s="846"/>
    </row>
    <row r="83" spans="1:2" ht="30" x14ac:dyDescent="0.2">
      <c r="A83" s="845" t="s">
        <v>370</v>
      </c>
      <c r="B83" s="846" t="s">
        <v>371</v>
      </c>
    </row>
    <row r="84" spans="1:2" x14ac:dyDescent="0.2">
      <c r="A84" s="845"/>
      <c r="B84" s="846"/>
    </row>
    <row r="85" spans="1:2" x14ac:dyDescent="0.2">
      <c r="A85" s="845"/>
      <c r="B85" s="846"/>
    </row>
    <row r="86" spans="1:2" x14ac:dyDescent="0.2">
      <c r="A86" s="845">
        <f>A65+1</f>
        <v>13</v>
      </c>
      <c r="B86" s="846" t="s">
        <v>27</v>
      </c>
    </row>
    <row r="87" spans="1:2" ht="25.5" x14ac:dyDescent="0.2">
      <c r="A87" s="845"/>
      <c r="B87" s="849" t="s">
        <v>372</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99" type="noConversion"/>
  <pageMargins left="0.75" right="0.75" top="1" bottom="1" header="0.5" footer="0.5"/>
  <pageSetup paperSize="9" scale="71" orientation="portrait" r:id="rId2"/>
  <headerFooter alignWithMargins="0"/>
  <rowBreaks count="1" manualBreakCount="1">
    <brk id="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zoomScaleNormal="100" zoomScaleSheetLayoutView="90" workbookViewId="0">
      <selection activeCell="B3" sqref="B3"/>
    </sheetView>
  </sheetViews>
  <sheetFormatPr defaultRowHeight="15" x14ac:dyDescent="0.2"/>
  <cols>
    <col min="1" max="1" width="34.5546875" customWidth="1"/>
    <col min="4" max="4" width="8.33203125" customWidth="1"/>
    <col min="9" max="9" width="9.77734375" bestFit="1" customWidth="1"/>
  </cols>
  <sheetData>
    <row r="1" spans="1:9" ht="18.75" thickTop="1" x14ac:dyDescent="0.2">
      <c r="A1" s="1200" t="s">
        <v>68</v>
      </c>
      <c r="B1" s="371"/>
      <c r="C1" s="371"/>
      <c r="D1" s="371"/>
      <c r="E1" s="371"/>
      <c r="F1" s="371"/>
      <c r="G1" s="371"/>
      <c r="H1" s="371"/>
      <c r="I1" s="372"/>
    </row>
    <row r="2" spans="1:9" ht="15.75" x14ac:dyDescent="0.2">
      <c r="A2" s="320" t="s">
        <v>302</v>
      </c>
      <c r="B2" s="296"/>
      <c r="C2" s="296"/>
      <c r="D2" s="296"/>
      <c r="E2" s="499" t="s">
        <v>312</v>
      </c>
      <c r="F2" s="296"/>
      <c r="G2" s="296"/>
      <c r="H2" s="296"/>
      <c r="I2" s="468"/>
    </row>
    <row r="3" spans="1:9" ht="15.75" x14ac:dyDescent="0.2">
      <c r="A3" s="426" t="s">
        <v>37</v>
      </c>
      <c r="B3" s="1196">
        <f>'Input Data'!$D$20</f>
        <v>0</v>
      </c>
      <c r="C3" s="270"/>
      <c r="D3" s="470" t="s">
        <v>226</v>
      </c>
      <c r="E3" s="1195">
        <f>'Input Data'!$D$5</f>
        <v>0</v>
      </c>
      <c r="F3" s="212"/>
      <c r="G3" s="212"/>
      <c r="H3" s="212"/>
      <c r="I3" s="290"/>
    </row>
    <row r="4" spans="1:9" ht="15.75" thickBot="1" x14ac:dyDescent="0.25">
      <c r="A4" s="369"/>
      <c r="B4" s="268"/>
      <c r="C4" s="268"/>
      <c r="D4" s="268"/>
      <c r="E4" s="268"/>
      <c r="F4" s="268"/>
      <c r="G4" s="268"/>
      <c r="H4" s="268"/>
      <c r="I4" s="430"/>
    </row>
    <row r="5" spans="1:9" ht="15.75" thickTop="1" x14ac:dyDescent="0.2">
      <c r="A5" s="295"/>
      <c r="B5" s="271"/>
      <c r="C5" s="271"/>
      <c r="D5" s="271"/>
      <c r="E5" s="271"/>
      <c r="F5" s="271"/>
      <c r="G5" s="271"/>
      <c r="H5" s="271"/>
      <c r="I5" s="272"/>
    </row>
    <row r="6" spans="1:9" x14ac:dyDescent="0.2">
      <c r="A6" s="398" t="s">
        <v>15</v>
      </c>
      <c r="B6" s="314"/>
      <c r="C6" s="314"/>
      <c r="D6" s="314"/>
      <c r="E6" s="314"/>
      <c r="F6" s="314"/>
      <c r="G6" s="314"/>
      <c r="H6" s="314"/>
      <c r="I6" s="315"/>
    </row>
    <row r="7" spans="1:9" ht="30" x14ac:dyDescent="0.2">
      <c r="A7" s="1521" t="s">
        <v>69</v>
      </c>
      <c r="B7" s="1406"/>
      <c r="C7" s="1406"/>
      <c r="D7" s="1406"/>
      <c r="E7" s="1406"/>
      <c r="F7" s="1407"/>
      <c r="G7" s="402" t="s">
        <v>18</v>
      </c>
      <c r="H7" s="402" t="s">
        <v>5</v>
      </c>
      <c r="I7" s="381" t="s">
        <v>50</v>
      </c>
    </row>
    <row r="8" spans="1:9" x14ac:dyDescent="0.2">
      <c r="A8" s="1522"/>
      <c r="B8" s="1523"/>
      <c r="C8" s="1523"/>
      <c r="D8" s="1523"/>
      <c r="E8" s="1523"/>
      <c r="F8" s="1520"/>
      <c r="G8" s="447"/>
      <c r="H8" s="471"/>
      <c r="I8" s="472">
        <f t="shared" ref="I8:I14" si="0">G8*H8</f>
        <v>0</v>
      </c>
    </row>
    <row r="9" spans="1:9" x14ac:dyDescent="0.2">
      <c r="A9" s="1514"/>
      <c r="B9" s="1515"/>
      <c r="C9" s="1515"/>
      <c r="D9" s="1515"/>
      <c r="E9" s="1515"/>
      <c r="F9" s="1505"/>
      <c r="G9" s="386"/>
      <c r="H9" s="473"/>
      <c r="I9" s="414">
        <f t="shared" si="0"/>
        <v>0</v>
      </c>
    </row>
    <row r="10" spans="1:9" x14ac:dyDescent="0.2">
      <c r="A10" s="1514"/>
      <c r="B10" s="1515"/>
      <c r="C10" s="1515"/>
      <c r="D10" s="1515"/>
      <c r="E10" s="1515"/>
      <c r="F10" s="1505"/>
      <c r="G10" s="386"/>
      <c r="H10" s="473"/>
      <c r="I10" s="414">
        <f t="shared" si="0"/>
        <v>0</v>
      </c>
    </row>
    <row r="11" spans="1:9" x14ac:dyDescent="0.2">
      <c r="A11" s="1514"/>
      <c r="B11" s="1515"/>
      <c r="C11" s="1515"/>
      <c r="D11" s="1515"/>
      <c r="E11" s="1515"/>
      <c r="F11" s="1505"/>
      <c r="G11" s="386"/>
      <c r="H11" s="473"/>
      <c r="I11" s="414">
        <f t="shared" si="0"/>
        <v>0</v>
      </c>
    </row>
    <row r="12" spans="1:9" x14ac:dyDescent="0.2">
      <c r="A12" s="1514"/>
      <c r="B12" s="1515"/>
      <c r="C12" s="1515"/>
      <c r="D12" s="1515"/>
      <c r="E12" s="1515"/>
      <c r="F12" s="1505"/>
      <c r="G12" s="386"/>
      <c r="H12" s="473"/>
      <c r="I12" s="414">
        <f t="shared" si="0"/>
        <v>0</v>
      </c>
    </row>
    <row r="13" spans="1:9" x14ac:dyDescent="0.2">
      <c r="A13" s="1514"/>
      <c r="B13" s="1515"/>
      <c r="C13" s="1515"/>
      <c r="D13" s="1515"/>
      <c r="E13" s="1515"/>
      <c r="F13" s="1505"/>
      <c r="G13" s="386"/>
      <c r="H13" s="473"/>
      <c r="I13" s="414">
        <f t="shared" si="0"/>
        <v>0</v>
      </c>
    </row>
    <row r="14" spans="1:9" ht="15.75" thickBot="1" x14ac:dyDescent="0.25">
      <c r="A14" s="1516"/>
      <c r="B14" s="1517"/>
      <c r="C14" s="1517"/>
      <c r="D14" s="1517"/>
      <c r="E14" s="1517"/>
      <c r="F14" s="1507"/>
      <c r="G14" s="389"/>
      <c r="H14" s="474"/>
      <c r="I14" s="415">
        <f t="shared" si="0"/>
        <v>0</v>
      </c>
    </row>
    <row r="15" spans="1:9" x14ac:dyDescent="0.2">
      <c r="A15" s="1508" t="s">
        <v>70</v>
      </c>
      <c r="B15" s="1509"/>
      <c r="C15" s="1509"/>
      <c r="D15" s="1509"/>
      <c r="E15" s="1509"/>
      <c r="F15" s="1509"/>
      <c r="G15" s="1509"/>
      <c r="H15" s="1510"/>
      <c r="I15" s="575">
        <f>SUM(I8:I14)</f>
        <v>0</v>
      </c>
    </row>
    <row r="16" spans="1:9" x14ac:dyDescent="0.2">
      <c r="A16" s="391"/>
      <c r="B16" s="397"/>
      <c r="C16" s="397"/>
      <c r="D16" s="397"/>
      <c r="E16" s="397"/>
      <c r="F16" s="397"/>
      <c r="G16" s="397"/>
      <c r="H16" s="397"/>
      <c r="I16" s="427"/>
    </row>
    <row r="17" spans="1:9" x14ac:dyDescent="0.2">
      <c r="A17" s="398" t="s">
        <v>16</v>
      </c>
      <c r="B17" s="377"/>
      <c r="C17" s="377"/>
      <c r="D17" s="377"/>
      <c r="E17" s="377"/>
      <c r="F17" s="377"/>
      <c r="G17" s="377"/>
      <c r="H17" s="377"/>
      <c r="I17" s="421"/>
    </row>
    <row r="18" spans="1:9" ht="30" x14ac:dyDescent="0.2">
      <c r="A18" s="1521" t="s">
        <v>17</v>
      </c>
      <c r="B18" s="1406"/>
      <c r="C18" s="1406"/>
      <c r="D18" s="1406"/>
      <c r="E18" s="1407"/>
      <c r="F18" s="402" t="s">
        <v>18</v>
      </c>
      <c r="G18" s="402" t="s">
        <v>71</v>
      </c>
      <c r="H18" s="402" t="s">
        <v>5</v>
      </c>
      <c r="I18" s="422" t="s">
        <v>50</v>
      </c>
    </row>
    <row r="19" spans="1:9" x14ac:dyDescent="0.2">
      <c r="A19" s="1522"/>
      <c r="B19" s="1523"/>
      <c r="C19" s="1523"/>
      <c r="D19" s="1523"/>
      <c r="E19" s="1520"/>
      <c r="F19" s="383"/>
      <c r="G19" s="383"/>
      <c r="H19" s="475"/>
      <c r="I19" s="413">
        <f t="shared" ref="I19:I27" si="1">F19*G19*H19</f>
        <v>0</v>
      </c>
    </row>
    <row r="20" spans="1:9" x14ac:dyDescent="0.2">
      <c r="A20" s="1514"/>
      <c r="B20" s="1515"/>
      <c r="C20" s="1515"/>
      <c r="D20" s="1515"/>
      <c r="E20" s="1505"/>
      <c r="F20" s="386"/>
      <c r="G20" s="386"/>
      <c r="H20" s="473"/>
      <c r="I20" s="414">
        <f t="shared" si="1"/>
        <v>0</v>
      </c>
    </row>
    <row r="21" spans="1:9" x14ac:dyDescent="0.2">
      <c r="A21" s="1514"/>
      <c r="B21" s="1515"/>
      <c r="C21" s="1515"/>
      <c r="D21" s="1515"/>
      <c r="E21" s="1505"/>
      <c r="F21" s="386"/>
      <c r="G21" s="386"/>
      <c r="H21" s="473"/>
      <c r="I21" s="414">
        <f t="shared" si="1"/>
        <v>0</v>
      </c>
    </row>
    <row r="22" spans="1:9" x14ac:dyDescent="0.2">
      <c r="A22" s="1514"/>
      <c r="B22" s="1515"/>
      <c r="C22" s="1515"/>
      <c r="D22" s="1515"/>
      <c r="E22" s="1505"/>
      <c r="F22" s="386"/>
      <c r="G22" s="386"/>
      <c r="H22" s="473"/>
      <c r="I22" s="414">
        <f t="shared" si="1"/>
        <v>0</v>
      </c>
    </row>
    <row r="23" spans="1:9" x14ac:dyDescent="0.2">
      <c r="A23" s="1514"/>
      <c r="B23" s="1515"/>
      <c r="C23" s="1515"/>
      <c r="D23" s="1515"/>
      <c r="E23" s="1505"/>
      <c r="F23" s="386"/>
      <c r="G23" s="386"/>
      <c r="H23" s="473"/>
      <c r="I23" s="414">
        <f t="shared" si="1"/>
        <v>0</v>
      </c>
    </row>
    <row r="24" spans="1:9" x14ac:dyDescent="0.2">
      <c r="A24" s="1514"/>
      <c r="B24" s="1515"/>
      <c r="C24" s="1515"/>
      <c r="D24" s="1515"/>
      <c r="E24" s="1505"/>
      <c r="F24" s="386"/>
      <c r="G24" s="386"/>
      <c r="H24" s="473"/>
      <c r="I24" s="414">
        <f t="shared" si="1"/>
        <v>0</v>
      </c>
    </row>
    <row r="25" spans="1:9" x14ac:dyDescent="0.2">
      <c r="A25" s="1514"/>
      <c r="B25" s="1515"/>
      <c r="C25" s="1515"/>
      <c r="D25" s="1515"/>
      <c r="E25" s="1505"/>
      <c r="F25" s="386"/>
      <c r="G25" s="386"/>
      <c r="H25" s="473"/>
      <c r="I25" s="414">
        <f t="shared" si="1"/>
        <v>0</v>
      </c>
    </row>
    <row r="26" spans="1:9" x14ac:dyDescent="0.2">
      <c r="A26" s="1514"/>
      <c r="B26" s="1515"/>
      <c r="C26" s="1515"/>
      <c r="D26" s="1515"/>
      <c r="E26" s="1505"/>
      <c r="F26" s="386"/>
      <c r="G26" s="386"/>
      <c r="H26" s="473"/>
      <c r="I26" s="414">
        <f t="shared" si="1"/>
        <v>0</v>
      </c>
    </row>
    <row r="27" spans="1:9" ht="15.75" thickBot="1" x14ac:dyDescent="0.25">
      <c r="A27" s="1516"/>
      <c r="B27" s="1517"/>
      <c r="C27" s="1517"/>
      <c r="D27" s="1517"/>
      <c r="E27" s="1507"/>
      <c r="F27" s="389"/>
      <c r="G27" s="389"/>
      <c r="H27" s="474"/>
      <c r="I27" s="415">
        <f t="shared" si="1"/>
        <v>0</v>
      </c>
    </row>
    <row r="28" spans="1:9" x14ac:dyDescent="0.2">
      <c r="A28" s="1508" t="s">
        <v>72</v>
      </c>
      <c r="B28" s="1509"/>
      <c r="C28" s="1509"/>
      <c r="D28" s="1509"/>
      <c r="E28" s="1509"/>
      <c r="F28" s="1509"/>
      <c r="G28" s="1509"/>
      <c r="H28" s="1510"/>
      <c r="I28" s="580">
        <f>SUM(I19:I27)</f>
        <v>0</v>
      </c>
    </row>
    <row r="29" spans="1:9" x14ac:dyDescent="0.2">
      <c r="A29" s="391"/>
      <c r="B29" s="397"/>
      <c r="C29" s="397"/>
      <c r="D29" s="397"/>
      <c r="E29" s="397"/>
      <c r="F29" s="397"/>
      <c r="G29" s="397"/>
      <c r="H29" s="397"/>
      <c r="I29" s="427"/>
    </row>
    <row r="30" spans="1:9" x14ac:dyDescent="0.2">
      <c r="A30" s="398" t="s">
        <v>73</v>
      </c>
      <c r="B30" s="377"/>
      <c r="C30" s="377"/>
      <c r="D30" s="377"/>
      <c r="E30" s="377"/>
      <c r="F30" s="377"/>
      <c r="G30" s="377"/>
      <c r="H30" s="377"/>
      <c r="I30" s="421"/>
    </row>
    <row r="31" spans="1:9" ht="45" x14ac:dyDescent="0.2">
      <c r="A31" s="1521" t="s">
        <v>17</v>
      </c>
      <c r="B31" s="1406"/>
      <c r="C31" s="1406"/>
      <c r="D31" s="1406"/>
      <c r="E31" s="1406"/>
      <c r="F31" s="1407"/>
      <c r="G31" s="380" t="s">
        <v>74</v>
      </c>
      <c r="H31" s="380" t="s">
        <v>5</v>
      </c>
      <c r="I31" s="422" t="s">
        <v>50</v>
      </c>
    </row>
    <row r="32" spans="1:9" x14ac:dyDescent="0.2">
      <c r="A32" s="1522"/>
      <c r="B32" s="1523"/>
      <c r="C32" s="1523"/>
      <c r="D32" s="1523"/>
      <c r="E32" s="1523"/>
      <c r="F32" s="1520"/>
      <c r="G32" s="383"/>
      <c r="H32" s="475"/>
      <c r="I32" s="413">
        <f t="shared" ref="I32:I38" si="2">G32*H32</f>
        <v>0</v>
      </c>
    </row>
    <row r="33" spans="1:9" x14ac:dyDescent="0.2">
      <c r="A33" s="1514"/>
      <c r="B33" s="1515"/>
      <c r="C33" s="1515"/>
      <c r="D33" s="1515"/>
      <c r="E33" s="1515"/>
      <c r="F33" s="1505"/>
      <c r="G33" s="386"/>
      <c r="H33" s="473"/>
      <c r="I33" s="414">
        <f t="shared" si="2"/>
        <v>0</v>
      </c>
    </row>
    <row r="34" spans="1:9" x14ac:dyDescent="0.2">
      <c r="A34" s="1514"/>
      <c r="B34" s="1515"/>
      <c r="C34" s="1515"/>
      <c r="D34" s="1515"/>
      <c r="E34" s="1515"/>
      <c r="F34" s="1505"/>
      <c r="G34" s="386"/>
      <c r="H34" s="473"/>
      <c r="I34" s="414">
        <f t="shared" si="2"/>
        <v>0</v>
      </c>
    </row>
    <row r="35" spans="1:9" x14ac:dyDescent="0.2">
      <c r="A35" s="1514"/>
      <c r="B35" s="1515"/>
      <c r="C35" s="1515"/>
      <c r="D35" s="1515"/>
      <c r="E35" s="1515"/>
      <c r="F35" s="1505"/>
      <c r="G35" s="386"/>
      <c r="H35" s="473"/>
      <c r="I35" s="414">
        <f t="shared" si="2"/>
        <v>0</v>
      </c>
    </row>
    <row r="36" spans="1:9" x14ac:dyDescent="0.2">
      <c r="A36" s="1514"/>
      <c r="B36" s="1515"/>
      <c r="C36" s="1515"/>
      <c r="D36" s="1515"/>
      <c r="E36" s="1515"/>
      <c r="F36" s="1505"/>
      <c r="G36" s="386"/>
      <c r="H36" s="473"/>
      <c r="I36" s="414">
        <f t="shared" si="2"/>
        <v>0</v>
      </c>
    </row>
    <row r="37" spans="1:9" x14ac:dyDescent="0.2">
      <c r="A37" s="1514"/>
      <c r="B37" s="1515"/>
      <c r="C37" s="1515"/>
      <c r="D37" s="1515"/>
      <c r="E37" s="1515"/>
      <c r="F37" s="1505"/>
      <c r="G37" s="386"/>
      <c r="H37" s="473"/>
      <c r="I37" s="414">
        <f t="shared" si="2"/>
        <v>0</v>
      </c>
    </row>
    <row r="38" spans="1:9" ht="15.75" thickBot="1" x14ac:dyDescent="0.25">
      <c r="A38" s="1516"/>
      <c r="B38" s="1517"/>
      <c r="C38" s="1517"/>
      <c r="D38" s="1517"/>
      <c r="E38" s="1517"/>
      <c r="F38" s="1507"/>
      <c r="G38" s="389"/>
      <c r="H38" s="474"/>
      <c r="I38" s="415">
        <f t="shared" si="2"/>
        <v>0</v>
      </c>
    </row>
    <row r="39" spans="1:9" x14ac:dyDescent="0.2">
      <c r="A39" s="1508" t="s">
        <v>75</v>
      </c>
      <c r="B39" s="1509"/>
      <c r="C39" s="1509"/>
      <c r="D39" s="1509"/>
      <c r="E39" s="1509"/>
      <c r="F39" s="1509"/>
      <c r="G39" s="1509"/>
      <c r="H39" s="1510"/>
      <c r="I39" s="575">
        <f>SUM(I32:I38)</f>
        <v>0</v>
      </c>
    </row>
    <row r="40" spans="1:9" x14ac:dyDescent="0.2">
      <c r="A40" s="391"/>
      <c r="B40" s="397"/>
      <c r="C40" s="397"/>
      <c r="D40" s="397"/>
      <c r="E40" s="397"/>
      <c r="F40" s="397"/>
      <c r="G40" s="397"/>
      <c r="H40" s="397"/>
      <c r="I40" s="427"/>
    </row>
    <row r="41" spans="1:9" x14ac:dyDescent="0.2">
      <c r="A41" s="431" t="s">
        <v>76</v>
      </c>
      <c r="B41" s="476"/>
      <c r="C41" s="476"/>
      <c r="D41" s="476"/>
      <c r="E41" s="476"/>
      <c r="F41" s="476"/>
      <c r="G41" s="476"/>
      <c r="H41" s="476"/>
      <c r="I41" s="477"/>
    </row>
    <row r="42" spans="1:9" ht="30" x14ac:dyDescent="0.2">
      <c r="A42" s="401" t="s">
        <v>4</v>
      </c>
      <c r="B42" s="402" t="s">
        <v>12</v>
      </c>
      <c r="C42" s="380" t="s">
        <v>77</v>
      </c>
      <c r="D42" s="1518" t="s">
        <v>78</v>
      </c>
      <c r="E42" s="1407"/>
      <c r="F42" s="402" t="s">
        <v>13</v>
      </c>
      <c r="G42" s="402" t="s">
        <v>14</v>
      </c>
      <c r="H42" s="402" t="s">
        <v>5</v>
      </c>
      <c r="I42" s="422" t="s">
        <v>50</v>
      </c>
    </row>
    <row r="43" spans="1:9" x14ac:dyDescent="0.2">
      <c r="A43" s="382"/>
      <c r="B43" s="383"/>
      <c r="C43" s="383"/>
      <c r="D43" s="1519"/>
      <c r="E43" s="1520"/>
      <c r="F43" s="383"/>
      <c r="G43" s="383"/>
      <c r="H43" s="384"/>
      <c r="I43" s="413">
        <f t="shared" ref="I43:I55" si="3">C43*H43</f>
        <v>0</v>
      </c>
    </row>
    <row r="44" spans="1:9" x14ac:dyDescent="0.2">
      <c r="A44" s="385"/>
      <c r="B44" s="386"/>
      <c r="C44" s="386"/>
      <c r="D44" s="1504"/>
      <c r="E44" s="1505"/>
      <c r="F44" s="386"/>
      <c r="G44" s="386"/>
      <c r="H44" s="387"/>
      <c r="I44" s="414">
        <f t="shared" si="3"/>
        <v>0</v>
      </c>
    </row>
    <row r="45" spans="1:9" x14ac:dyDescent="0.2">
      <c r="A45" s="385"/>
      <c r="B45" s="386"/>
      <c r="C45" s="386"/>
      <c r="D45" s="1504"/>
      <c r="E45" s="1505"/>
      <c r="F45" s="386"/>
      <c r="G45" s="386"/>
      <c r="H45" s="387"/>
      <c r="I45" s="414">
        <f t="shared" si="3"/>
        <v>0</v>
      </c>
    </row>
    <row r="46" spans="1:9" x14ac:dyDescent="0.2">
      <c r="A46" s="385"/>
      <c r="B46" s="386"/>
      <c r="C46" s="386"/>
      <c r="D46" s="1504"/>
      <c r="E46" s="1505"/>
      <c r="F46" s="386"/>
      <c r="G46" s="386"/>
      <c r="H46" s="387"/>
      <c r="I46" s="414">
        <f t="shared" si="3"/>
        <v>0</v>
      </c>
    </row>
    <row r="47" spans="1:9" x14ac:dyDescent="0.2">
      <c r="A47" s="385"/>
      <c r="B47" s="386"/>
      <c r="C47" s="386"/>
      <c r="D47" s="1504"/>
      <c r="E47" s="1505"/>
      <c r="F47" s="386"/>
      <c r="G47" s="386"/>
      <c r="H47" s="387"/>
      <c r="I47" s="414">
        <f t="shared" si="3"/>
        <v>0</v>
      </c>
    </row>
    <row r="48" spans="1:9" x14ac:dyDescent="0.2">
      <c r="A48" s="385"/>
      <c r="B48" s="386"/>
      <c r="C48" s="386"/>
      <c r="D48" s="1504"/>
      <c r="E48" s="1505"/>
      <c r="F48" s="386"/>
      <c r="G48" s="386"/>
      <c r="H48" s="387"/>
      <c r="I48" s="414">
        <f t="shared" si="3"/>
        <v>0</v>
      </c>
    </row>
    <row r="49" spans="1:9" x14ac:dyDescent="0.2">
      <c r="A49" s="385"/>
      <c r="B49" s="386"/>
      <c r="C49" s="386"/>
      <c r="D49" s="1504"/>
      <c r="E49" s="1505"/>
      <c r="F49" s="386"/>
      <c r="G49" s="386"/>
      <c r="H49" s="387"/>
      <c r="I49" s="414">
        <f t="shared" si="3"/>
        <v>0</v>
      </c>
    </row>
    <row r="50" spans="1:9" x14ac:dyDescent="0.2">
      <c r="A50" s="385"/>
      <c r="B50" s="386"/>
      <c r="C50" s="386"/>
      <c r="D50" s="1504"/>
      <c r="E50" s="1505"/>
      <c r="F50" s="386"/>
      <c r="G50" s="386"/>
      <c r="H50" s="387"/>
      <c r="I50" s="414">
        <f t="shared" si="3"/>
        <v>0</v>
      </c>
    </row>
    <row r="51" spans="1:9" x14ac:dyDescent="0.2">
      <c r="A51" s="385"/>
      <c r="B51" s="386"/>
      <c r="C51" s="386"/>
      <c r="D51" s="1504"/>
      <c r="E51" s="1505"/>
      <c r="F51" s="386"/>
      <c r="G51" s="386"/>
      <c r="H51" s="387"/>
      <c r="I51" s="414">
        <f t="shared" si="3"/>
        <v>0</v>
      </c>
    </row>
    <row r="52" spans="1:9" x14ac:dyDescent="0.2">
      <c r="A52" s="385"/>
      <c r="B52" s="386"/>
      <c r="C52" s="386"/>
      <c r="D52" s="1504"/>
      <c r="E52" s="1505"/>
      <c r="F52" s="386"/>
      <c r="G52" s="386"/>
      <c r="H52" s="387"/>
      <c r="I52" s="414">
        <f t="shared" si="3"/>
        <v>0</v>
      </c>
    </row>
    <row r="53" spans="1:9" x14ac:dyDescent="0.2">
      <c r="A53" s="385"/>
      <c r="B53" s="386"/>
      <c r="C53" s="386"/>
      <c r="D53" s="1504"/>
      <c r="E53" s="1505"/>
      <c r="F53" s="386"/>
      <c r="G53" s="386"/>
      <c r="H53" s="387"/>
      <c r="I53" s="414">
        <f t="shared" si="3"/>
        <v>0</v>
      </c>
    </row>
    <row r="54" spans="1:9" x14ac:dyDescent="0.2">
      <c r="A54" s="385"/>
      <c r="B54" s="386"/>
      <c r="C54" s="386"/>
      <c r="D54" s="1504"/>
      <c r="E54" s="1505"/>
      <c r="F54" s="386"/>
      <c r="G54" s="386"/>
      <c r="H54" s="387"/>
      <c r="I54" s="414">
        <f t="shared" si="3"/>
        <v>0</v>
      </c>
    </row>
    <row r="55" spans="1:9" ht="15.75" thickBot="1" x14ac:dyDescent="0.25">
      <c r="A55" s="388"/>
      <c r="B55" s="389"/>
      <c r="C55" s="389"/>
      <c r="D55" s="1506"/>
      <c r="E55" s="1507"/>
      <c r="F55" s="389"/>
      <c r="G55" s="389"/>
      <c r="H55" s="390"/>
      <c r="I55" s="415">
        <f t="shared" si="3"/>
        <v>0</v>
      </c>
    </row>
    <row r="56" spans="1:9" x14ac:dyDescent="0.2">
      <c r="A56" s="1508" t="s">
        <v>79</v>
      </c>
      <c r="B56" s="1509"/>
      <c r="C56" s="1509"/>
      <c r="D56" s="1509"/>
      <c r="E56" s="1509"/>
      <c r="F56" s="1509"/>
      <c r="G56" s="1509"/>
      <c r="H56" s="1510"/>
      <c r="I56" s="575">
        <f>SUM(I43:I55)</f>
        <v>0</v>
      </c>
    </row>
    <row r="57" spans="1:9" x14ac:dyDescent="0.2">
      <c r="A57" s="242"/>
      <c r="B57" s="212"/>
      <c r="C57" s="212"/>
      <c r="D57" s="212"/>
      <c r="E57" s="212"/>
      <c r="F57" s="212"/>
      <c r="G57" s="212"/>
      <c r="H57" s="212"/>
      <c r="I57" s="421"/>
    </row>
    <row r="58" spans="1:9" ht="15.75" thickBot="1" x14ac:dyDescent="0.25">
      <c r="A58" s="1501"/>
      <c r="B58" s="1502"/>
      <c r="C58" s="1502"/>
      <c r="D58" s="1502"/>
      <c r="E58" s="1502"/>
      <c r="F58" s="1502"/>
      <c r="G58" s="1502"/>
      <c r="H58" s="1502"/>
      <c r="I58" s="587"/>
    </row>
    <row r="59" spans="1:9" ht="15.75" thickTop="1" x14ac:dyDescent="0.2">
      <c r="A59" s="1511" t="s">
        <v>309</v>
      </c>
      <c r="B59" s="1512"/>
      <c r="C59" s="1512"/>
      <c r="D59" s="1512"/>
      <c r="E59" s="1512"/>
      <c r="F59" s="1512"/>
      <c r="G59" s="1512"/>
      <c r="H59" s="1513"/>
      <c r="I59" s="588">
        <f>I56+I39+I28+I15</f>
        <v>0</v>
      </c>
    </row>
    <row r="60" spans="1:9" ht="15.75" thickBot="1" x14ac:dyDescent="0.25">
      <c r="A60" s="1501"/>
      <c r="B60" s="1502"/>
      <c r="C60" s="1502"/>
      <c r="D60" s="1502"/>
      <c r="E60" s="1502"/>
      <c r="F60" s="1502"/>
      <c r="G60" s="1502"/>
      <c r="H60" s="1503"/>
      <c r="I60" s="467"/>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7">
    <mergeCell ref="A20:E20"/>
    <mergeCell ref="A7:F7"/>
    <mergeCell ref="A8:F8"/>
    <mergeCell ref="A9:F9"/>
    <mergeCell ref="A10:F10"/>
    <mergeCell ref="A11:F11"/>
    <mergeCell ref="A12:F12"/>
    <mergeCell ref="A13:F13"/>
    <mergeCell ref="A14:F14"/>
    <mergeCell ref="A15:H15"/>
    <mergeCell ref="A18:E18"/>
    <mergeCell ref="A19:E19"/>
    <mergeCell ref="A34:F34"/>
    <mergeCell ref="A21:E21"/>
    <mergeCell ref="A22:E22"/>
    <mergeCell ref="A23:E23"/>
    <mergeCell ref="A24:E24"/>
    <mergeCell ref="A25:E25"/>
    <mergeCell ref="A26:E26"/>
    <mergeCell ref="A27:E27"/>
    <mergeCell ref="A28:H28"/>
    <mergeCell ref="A31:F31"/>
    <mergeCell ref="A32:F32"/>
    <mergeCell ref="A33:F33"/>
    <mergeCell ref="D48:E48"/>
    <mergeCell ref="A35:F35"/>
    <mergeCell ref="A36:F36"/>
    <mergeCell ref="A37:F37"/>
    <mergeCell ref="A38:F38"/>
    <mergeCell ref="A39:H39"/>
    <mergeCell ref="D42:E42"/>
    <mergeCell ref="D43:E43"/>
    <mergeCell ref="D44:E44"/>
    <mergeCell ref="D45:E45"/>
    <mergeCell ref="D46:E46"/>
    <mergeCell ref="D47:E47"/>
    <mergeCell ref="D49:E49"/>
    <mergeCell ref="D50:E50"/>
    <mergeCell ref="D51:E51"/>
    <mergeCell ref="D52:E52"/>
    <mergeCell ref="A58:H58"/>
    <mergeCell ref="A60:H60"/>
    <mergeCell ref="D53:E53"/>
    <mergeCell ref="D54:E54"/>
    <mergeCell ref="D55:E55"/>
    <mergeCell ref="A56:H56"/>
    <mergeCell ref="A59:H59"/>
  </mergeCells>
  <phoneticPr fontId="99" type="noConversion"/>
  <printOptions horizontalCentered="1"/>
  <pageMargins left="0.59055118110236227" right="0.47244094488188981" top="0.78740157480314965" bottom="0.78740157480314965" header="0.51181102362204722" footer="0.51181102362204722"/>
  <pageSetup paperSize="9" scale="67"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H78"/>
  <sheetViews>
    <sheetView topLeftCell="A8" zoomScaleNormal="100" zoomScaleSheetLayoutView="90" workbookViewId="0">
      <selection activeCell="F61" sqref="F61:F74"/>
    </sheetView>
  </sheetViews>
  <sheetFormatPr defaultRowHeight="15" x14ac:dyDescent="0.2"/>
  <cols>
    <col min="1" max="1" width="8.6640625" customWidth="1"/>
    <col min="2" max="2" width="11.6640625" customWidth="1"/>
    <col min="3" max="3" width="14" bestFit="1" customWidth="1"/>
    <col min="4" max="4" width="8.33203125" customWidth="1"/>
    <col min="5" max="5" width="28.109375" customWidth="1"/>
    <col min="6" max="6" width="8.33203125" customWidth="1"/>
    <col min="7" max="7" width="5.44140625" customWidth="1"/>
    <col min="8" max="8" width="12.109375" customWidth="1"/>
  </cols>
  <sheetData>
    <row r="1" spans="1:8" ht="18.75" thickTop="1" x14ac:dyDescent="0.2">
      <c r="A1" s="1199" t="s">
        <v>38</v>
      </c>
      <c r="B1" s="318"/>
      <c r="C1" s="318"/>
      <c r="D1" s="318"/>
      <c r="E1" s="318"/>
      <c r="F1" s="318"/>
      <c r="G1" s="318"/>
      <c r="H1" s="319"/>
    </row>
    <row r="2" spans="1:8" ht="15.75" x14ac:dyDescent="0.2">
      <c r="A2" s="320" t="s">
        <v>302</v>
      </c>
      <c r="B2" s="321"/>
      <c r="C2" s="321"/>
      <c r="D2" s="321"/>
      <c r="E2" s="321"/>
      <c r="F2" s="321"/>
      <c r="G2" s="321"/>
      <c r="H2" s="322"/>
    </row>
    <row r="3" spans="1:8" x14ac:dyDescent="0.2">
      <c r="A3" s="323"/>
      <c r="B3" s="324" t="s">
        <v>37</v>
      </c>
      <c r="C3" s="1196">
        <f>'Input Data'!$D$20</f>
        <v>0</v>
      </c>
      <c r="D3" s="326" t="s">
        <v>226</v>
      </c>
      <c r="E3" s="1195">
        <f>'Input Data'!$D$5</f>
        <v>0</v>
      </c>
      <c r="F3" s="321"/>
      <c r="G3" s="321"/>
      <c r="H3" s="322"/>
    </row>
    <row r="4" spans="1:8" x14ac:dyDescent="0.2">
      <c r="A4" s="327" t="s">
        <v>39</v>
      </c>
      <c r="B4" s="325" t="s">
        <v>4</v>
      </c>
      <c r="C4" s="321" t="s">
        <v>40</v>
      </c>
      <c r="D4" s="324" t="s">
        <v>39</v>
      </c>
      <c r="E4" s="325" t="s">
        <v>4</v>
      </c>
      <c r="F4" s="321" t="s">
        <v>40</v>
      </c>
      <c r="G4" s="321"/>
      <c r="H4" s="322"/>
    </row>
    <row r="5" spans="1:8" x14ac:dyDescent="0.2">
      <c r="A5" s="328" t="s">
        <v>41</v>
      </c>
      <c r="B5" s="329"/>
      <c r="C5" s="329"/>
      <c r="D5" s="330" t="s">
        <v>42</v>
      </c>
      <c r="E5" s="329"/>
      <c r="F5" s="1524"/>
      <c r="G5" s="1525"/>
      <c r="H5" s="1526"/>
    </row>
    <row r="6" spans="1:8" x14ac:dyDescent="0.2">
      <c r="A6" s="328" t="s">
        <v>43</v>
      </c>
      <c r="B6" s="329"/>
      <c r="C6" s="329"/>
      <c r="D6" s="330" t="s">
        <v>44</v>
      </c>
      <c r="E6" s="331"/>
      <c r="F6" s="1524"/>
      <c r="G6" s="1525"/>
      <c r="H6" s="1526"/>
    </row>
    <row r="7" spans="1:8" x14ac:dyDescent="0.2">
      <c r="A7" s="328" t="s">
        <v>45</v>
      </c>
      <c r="B7" s="331"/>
      <c r="C7" s="329"/>
      <c r="D7" s="330" t="s">
        <v>46</v>
      </c>
      <c r="E7" s="331"/>
      <c r="F7" s="1524"/>
      <c r="G7" s="1525"/>
      <c r="H7" s="1526"/>
    </row>
    <row r="8" spans="1:8" ht="15.75" thickBot="1" x14ac:dyDescent="0.25">
      <c r="A8" s="332"/>
      <c r="B8" s="288"/>
      <c r="C8" s="288"/>
      <c r="D8" s="288"/>
      <c r="E8" s="288"/>
      <c r="F8" s="288"/>
      <c r="G8" s="288"/>
      <c r="H8" s="333"/>
    </row>
    <row r="9" spans="1:8" ht="16.5" thickTop="1" thickBot="1" x14ac:dyDescent="0.25">
      <c r="A9" s="592"/>
      <c r="B9" s="592"/>
      <c r="C9" s="592"/>
      <c r="D9" s="592"/>
      <c r="E9" s="592"/>
      <c r="F9" s="592"/>
      <c r="G9" s="592"/>
      <c r="H9" s="592"/>
    </row>
    <row r="10" spans="1:8" ht="15.75" thickTop="1" x14ac:dyDescent="0.2">
      <c r="A10" s="586" t="s">
        <v>144</v>
      </c>
      <c r="B10" s="593"/>
      <c r="C10" s="593"/>
      <c r="D10" s="593"/>
      <c r="E10" s="593"/>
      <c r="F10" s="593"/>
      <c r="G10" s="593"/>
      <c r="H10" s="594"/>
    </row>
    <row r="11" spans="1:8" ht="28.5" x14ac:dyDescent="0.2">
      <c r="A11" s="337" t="s">
        <v>4</v>
      </c>
      <c r="B11" s="338" t="s">
        <v>47</v>
      </c>
      <c r="C11" s="339" t="s">
        <v>30</v>
      </c>
      <c r="D11" s="339" t="s">
        <v>48</v>
      </c>
      <c r="E11" s="340" t="s">
        <v>49</v>
      </c>
      <c r="F11" s="339" t="s">
        <v>5</v>
      </c>
      <c r="G11" s="339" t="s">
        <v>10</v>
      </c>
      <c r="H11" s="341" t="s">
        <v>50</v>
      </c>
    </row>
    <row r="12" spans="1:8" x14ac:dyDescent="0.2">
      <c r="A12" s="342"/>
      <c r="B12" s="343"/>
      <c r="C12" s="344"/>
      <c r="D12" s="344"/>
      <c r="E12" s="344"/>
      <c r="F12" s="345"/>
      <c r="G12" s="344"/>
      <c r="H12" s="346">
        <f>F12*G12</f>
        <v>0</v>
      </c>
    </row>
    <row r="13" spans="1:8" x14ac:dyDescent="0.2">
      <c r="A13" s="347"/>
      <c r="B13" s="348"/>
      <c r="C13" s="349"/>
      <c r="D13" s="349"/>
      <c r="E13" s="349"/>
      <c r="F13" s="350"/>
      <c r="G13" s="349"/>
      <c r="H13" s="351">
        <f t="shared" ref="H13:H21" si="0">F13*G13</f>
        <v>0</v>
      </c>
    </row>
    <row r="14" spans="1:8" x14ac:dyDescent="0.2">
      <c r="A14" s="352"/>
      <c r="B14" s="348"/>
      <c r="C14" s="349"/>
      <c r="D14" s="349"/>
      <c r="E14" s="349"/>
      <c r="F14" s="350"/>
      <c r="G14" s="349"/>
      <c r="H14" s="351">
        <f t="shared" si="0"/>
        <v>0</v>
      </c>
    </row>
    <row r="15" spans="1:8" x14ac:dyDescent="0.2">
      <c r="A15" s="352"/>
      <c r="B15" s="348"/>
      <c r="C15" s="349"/>
      <c r="D15" s="349"/>
      <c r="E15" s="349"/>
      <c r="F15" s="350"/>
      <c r="G15" s="349"/>
      <c r="H15" s="351">
        <f t="shared" si="0"/>
        <v>0</v>
      </c>
    </row>
    <row r="16" spans="1:8" x14ac:dyDescent="0.2">
      <c r="A16" s="352"/>
      <c r="B16" s="348"/>
      <c r="C16" s="349"/>
      <c r="D16" s="349"/>
      <c r="E16" s="349"/>
      <c r="F16" s="350"/>
      <c r="G16" s="349"/>
      <c r="H16" s="351">
        <f t="shared" si="0"/>
        <v>0</v>
      </c>
    </row>
    <row r="17" spans="1:8" x14ac:dyDescent="0.2">
      <c r="A17" s="352"/>
      <c r="B17" s="348"/>
      <c r="C17" s="349"/>
      <c r="D17" s="349"/>
      <c r="E17" s="349"/>
      <c r="F17" s="350"/>
      <c r="G17" s="349"/>
      <c r="H17" s="351">
        <f t="shared" si="0"/>
        <v>0</v>
      </c>
    </row>
    <row r="18" spans="1:8" x14ac:dyDescent="0.2">
      <c r="A18" s="352"/>
      <c r="B18" s="348"/>
      <c r="C18" s="349"/>
      <c r="D18" s="349"/>
      <c r="E18" s="349"/>
      <c r="F18" s="350"/>
      <c r="G18" s="349"/>
      <c r="H18" s="351">
        <f t="shared" si="0"/>
        <v>0</v>
      </c>
    </row>
    <row r="19" spans="1:8" x14ac:dyDescent="0.2">
      <c r="A19" s="352"/>
      <c r="B19" s="348"/>
      <c r="C19" s="349"/>
      <c r="D19" s="349"/>
      <c r="E19" s="349"/>
      <c r="F19" s="350"/>
      <c r="G19" s="349"/>
      <c r="H19" s="351">
        <f t="shared" si="0"/>
        <v>0</v>
      </c>
    </row>
    <row r="20" spans="1:8" x14ac:dyDescent="0.2">
      <c r="A20" s="352"/>
      <c r="B20" s="348"/>
      <c r="C20" s="349"/>
      <c r="D20" s="349"/>
      <c r="E20" s="349"/>
      <c r="F20" s="350"/>
      <c r="G20" s="600"/>
      <c r="H20" s="351">
        <f t="shared" si="0"/>
        <v>0</v>
      </c>
    </row>
    <row r="21" spans="1:8" ht="15.75" thickBot="1" x14ac:dyDescent="0.25">
      <c r="A21" s="353"/>
      <c r="B21" s="354"/>
      <c r="C21" s="355"/>
      <c r="D21" s="355"/>
      <c r="E21" s="355"/>
      <c r="F21" s="356"/>
      <c r="G21" s="601"/>
      <c r="H21" s="357">
        <f t="shared" si="0"/>
        <v>0</v>
      </c>
    </row>
    <row r="22" spans="1:8" x14ac:dyDescent="0.2">
      <c r="A22" s="358"/>
      <c r="B22" s="359"/>
      <c r="C22" s="359"/>
      <c r="D22" s="359"/>
      <c r="E22" s="359"/>
      <c r="F22" s="359"/>
      <c r="G22" s="360" t="s">
        <v>330</v>
      </c>
      <c r="H22" s="583">
        <f>SUM(H12:H21)</f>
        <v>0</v>
      </c>
    </row>
    <row r="23" spans="1:8" ht="15.75" thickBot="1" x14ac:dyDescent="0.25">
      <c r="A23" s="332"/>
      <c r="B23" s="288"/>
      <c r="C23" s="288"/>
      <c r="D23" s="288"/>
      <c r="E23" s="288"/>
      <c r="F23" s="288"/>
      <c r="G23" s="288"/>
      <c r="H23" s="370"/>
    </row>
    <row r="24" spans="1:8" ht="16.5" thickTop="1" thickBot="1" x14ac:dyDescent="0.25">
      <c r="A24" s="592"/>
      <c r="B24" s="592"/>
      <c r="C24" s="592"/>
      <c r="D24" s="592"/>
      <c r="E24" s="592"/>
      <c r="F24" s="592"/>
      <c r="G24" s="592"/>
      <c r="H24" s="599"/>
    </row>
    <row r="25" spans="1:8" ht="15.75" thickTop="1" x14ac:dyDescent="0.2">
      <c r="A25" s="586" t="s">
        <v>137</v>
      </c>
      <c r="B25" s="593"/>
      <c r="C25" s="593"/>
      <c r="D25" s="593"/>
      <c r="E25" s="593" t="s">
        <v>131</v>
      </c>
      <c r="F25" s="593"/>
      <c r="G25" s="593"/>
      <c r="H25" s="594">
        <f>'Summary Invoice '!M81</f>
        <v>0</v>
      </c>
    </row>
    <row r="26" spans="1:8" ht="30" x14ac:dyDescent="0.2">
      <c r="A26" s="362" t="s">
        <v>4</v>
      </c>
      <c r="B26" s="363" t="s">
        <v>47</v>
      </c>
      <c r="C26" s="364" t="s">
        <v>30</v>
      </c>
      <c r="D26" s="364" t="s">
        <v>48</v>
      </c>
      <c r="E26" s="365" t="s">
        <v>49</v>
      </c>
      <c r="F26" s="364" t="s">
        <v>5</v>
      </c>
      <c r="G26" s="364" t="s">
        <v>10</v>
      </c>
      <c r="H26" s="366" t="s">
        <v>50</v>
      </c>
    </row>
    <row r="27" spans="1:8" x14ac:dyDescent="0.2">
      <c r="A27" s="342"/>
      <c r="B27" s="343"/>
      <c r="C27" s="344"/>
      <c r="D27" s="344"/>
      <c r="E27" s="344"/>
      <c r="F27" s="345"/>
      <c r="G27" s="344"/>
      <c r="H27" s="346">
        <f t="shared" ref="H27:H37" si="1">F27*G27</f>
        <v>0</v>
      </c>
    </row>
    <row r="28" spans="1:8" x14ac:dyDescent="0.2">
      <c r="A28" s="347"/>
      <c r="B28" s="348"/>
      <c r="C28" s="349"/>
      <c r="D28" s="349"/>
      <c r="E28" s="349"/>
      <c r="F28" s="350"/>
      <c r="G28" s="349"/>
      <c r="H28" s="351">
        <f t="shared" si="1"/>
        <v>0</v>
      </c>
    </row>
    <row r="29" spans="1:8" x14ac:dyDescent="0.2">
      <c r="A29" s="352"/>
      <c r="B29" s="348"/>
      <c r="C29" s="349"/>
      <c r="D29" s="349"/>
      <c r="E29" s="349"/>
      <c r="F29" s="350"/>
      <c r="G29" s="349"/>
      <c r="H29" s="351">
        <f t="shared" si="1"/>
        <v>0</v>
      </c>
    </row>
    <row r="30" spans="1:8" x14ac:dyDescent="0.2">
      <c r="A30" s="352"/>
      <c r="B30" s="348"/>
      <c r="C30" s="349"/>
      <c r="D30" s="349"/>
      <c r="E30" s="349"/>
      <c r="F30" s="350"/>
      <c r="G30" s="349"/>
      <c r="H30" s="351">
        <f t="shared" si="1"/>
        <v>0</v>
      </c>
    </row>
    <row r="31" spans="1:8" x14ac:dyDescent="0.2">
      <c r="A31" s="352"/>
      <c r="B31" s="348"/>
      <c r="C31" s="349"/>
      <c r="D31" s="349"/>
      <c r="E31" s="349"/>
      <c r="F31" s="350"/>
      <c r="G31" s="349"/>
      <c r="H31" s="351">
        <f t="shared" si="1"/>
        <v>0</v>
      </c>
    </row>
    <row r="32" spans="1:8" x14ac:dyDescent="0.2">
      <c r="A32" s="352"/>
      <c r="B32" s="348"/>
      <c r="C32" s="349"/>
      <c r="D32" s="349"/>
      <c r="E32" s="349"/>
      <c r="F32" s="350"/>
      <c r="G32" s="349"/>
      <c r="H32" s="351">
        <f t="shared" si="1"/>
        <v>0</v>
      </c>
    </row>
    <row r="33" spans="1:8" x14ac:dyDescent="0.2">
      <c r="A33" s="352"/>
      <c r="B33" s="348"/>
      <c r="C33" s="349"/>
      <c r="D33" s="349"/>
      <c r="E33" s="349"/>
      <c r="F33" s="350"/>
      <c r="G33" s="349"/>
      <c r="H33" s="351">
        <f t="shared" si="1"/>
        <v>0</v>
      </c>
    </row>
    <row r="34" spans="1:8" x14ac:dyDescent="0.2">
      <c r="A34" s="352"/>
      <c r="B34" s="348"/>
      <c r="C34" s="349"/>
      <c r="D34" s="349"/>
      <c r="E34" s="349"/>
      <c r="F34" s="350"/>
      <c r="G34" s="349"/>
      <c r="H34" s="351">
        <f t="shared" si="1"/>
        <v>0</v>
      </c>
    </row>
    <row r="35" spans="1:8" x14ac:dyDescent="0.2">
      <c r="A35" s="352"/>
      <c r="B35" s="348"/>
      <c r="C35" s="349"/>
      <c r="D35" s="349"/>
      <c r="E35" s="349"/>
      <c r="F35" s="350"/>
      <c r="G35" s="349"/>
      <c r="H35" s="351">
        <f t="shared" si="1"/>
        <v>0</v>
      </c>
    </row>
    <row r="36" spans="1:8" x14ac:dyDescent="0.2">
      <c r="A36" s="352"/>
      <c r="B36" s="348"/>
      <c r="C36" s="349"/>
      <c r="D36" s="349"/>
      <c r="E36" s="349"/>
      <c r="F36" s="350"/>
      <c r="G36" s="349"/>
      <c r="H36" s="351">
        <f t="shared" si="1"/>
        <v>0</v>
      </c>
    </row>
    <row r="37" spans="1:8" ht="15.75" thickBot="1" x14ac:dyDescent="0.25">
      <c r="A37" s="353"/>
      <c r="B37" s="354"/>
      <c r="C37" s="355"/>
      <c r="D37" s="355"/>
      <c r="E37" s="355"/>
      <c r="F37" s="356"/>
      <c r="G37" s="355"/>
      <c r="H37" s="357">
        <f t="shared" si="1"/>
        <v>0</v>
      </c>
    </row>
    <row r="38" spans="1:8" x14ac:dyDescent="0.2">
      <c r="A38" s="358"/>
      <c r="B38" s="359"/>
      <c r="C38" s="359"/>
      <c r="D38" s="359"/>
      <c r="E38" s="359"/>
      <c r="F38" s="359"/>
      <c r="G38" s="360" t="s">
        <v>329</v>
      </c>
      <c r="H38" s="583">
        <f>SUM(H27:H37)</f>
        <v>0</v>
      </c>
    </row>
    <row r="39" spans="1:8" ht="15.75" thickBot="1" x14ac:dyDescent="0.25">
      <c r="A39" s="595"/>
      <c r="B39" s="596"/>
      <c r="C39" s="596"/>
      <c r="D39" s="596"/>
      <c r="E39" s="596"/>
      <c r="F39" s="596"/>
      <c r="G39" s="596"/>
      <c r="H39" s="608"/>
    </row>
    <row r="40" spans="1:8" ht="16.5" thickTop="1" thickBot="1" x14ac:dyDescent="0.25">
      <c r="A40" s="597"/>
      <c r="B40" s="597"/>
      <c r="C40" s="597"/>
      <c r="D40" s="597"/>
      <c r="E40" s="597"/>
      <c r="F40" s="597"/>
      <c r="G40" s="597"/>
      <c r="H40" s="598"/>
    </row>
    <row r="41" spans="1:8" ht="15.75" thickTop="1" x14ac:dyDescent="0.2">
      <c r="A41" s="589" t="s">
        <v>145</v>
      </c>
      <c r="B41" s="590"/>
      <c r="C41" s="590"/>
      <c r="D41" s="590"/>
      <c r="E41" s="590"/>
      <c r="F41" s="590"/>
      <c r="G41" s="590"/>
      <c r="H41" s="591"/>
    </row>
    <row r="42" spans="1:8" ht="30" x14ac:dyDescent="0.2">
      <c r="A42" s="362" t="s">
        <v>4</v>
      </c>
      <c r="B42" s="363" t="s">
        <v>47</v>
      </c>
      <c r="C42" s="364" t="s">
        <v>30</v>
      </c>
      <c r="D42" s="364" t="s">
        <v>48</v>
      </c>
      <c r="E42" s="365" t="s">
        <v>49</v>
      </c>
      <c r="F42" s="364" t="s">
        <v>5</v>
      </c>
      <c r="G42" s="364" t="s">
        <v>10</v>
      </c>
      <c r="H42" s="366" t="s">
        <v>50</v>
      </c>
    </row>
    <row r="43" spans="1:8" x14ac:dyDescent="0.2">
      <c r="A43" s="342"/>
      <c r="B43" s="343"/>
      <c r="C43" s="344"/>
      <c r="D43" s="344"/>
      <c r="E43" s="344"/>
      <c r="F43" s="345"/>
      <c r="G43" s="344"/>
      <c r="H43" s="346">
        <f t="shared" ref="H43:H56" si="2">F43*G43</f>
        <v>0</v>
      </c>
    </row>
    <row r="44" spans="1:8" x14ac:dyDescent="0.2">
      <c r="A44" s="347"/>
      <c r="B44" s="348"/>
      <c r="C44" s="349"/>
      <c r="D44" s="349"/>
      <c r="E44" s="349"/>
      <c r="F44" s="350"/>
      <c r="G44" s="349"/>
      <c r="H44" s="351">
        <f t="shared" si="2"/>
        <v>0</v>
      </c>
    </row>
    <row r="45" spans="1:8" x14ac:dyDescent="0.2">
      <c r="A45" s="352"/>
      <c r="B45" s="348"/>
      <c r="C45" s="349"/>
      <c r="D45" s="349"/>
      <c r="E45" s="349"/>
      <c r="F45" s="350"/>
      <c r="G45" s="349"/>
      <c r="H45" s="351">
        <f t="shared" si="2"/>
        <v>0</v>
      </c>
    </row>
    <row r="46" spans="1:8" x14ac:dyDescent="0.2">
      <c r="A46" s="352"/>
      <c r="B46" s="348"/>
      <c r="C46" s="349"/>
      <c r="D46" s="349"/>
      <c r="E46" s="349"/>
      <c r="F46" s="350"/>
      <c r="G46" s="349"/>
      <c r="H46" s="351">
        <f t="shared" si="2"/>
        <v>0</v>
      </c>
    </row>
    <row r="47" spans="1:8" x14ac:dyDescent="0.2">
      <c r="A47" s="352"/>
      <c r="B47" s="348"/>
      <c r="C47" s="349"/>
      <c r="D47" s="349"/>
      <c r="E47" s="349"/>
      <c r="F47" s="350"/>
      <c r="G47" s="349"/>
      <c r="H47" s="351">
        <f t="shared" si="2"/>
        <v>0</v>
      </c>
    </row>
    <row r="48" spans="1:8" x14ac:dyDescent="0.2">
      <c r="A48" s="352"/>
      <c r="B48" s="348"/>
      <c r="C48" s="349"/>
      <c r="D48" s="349"/>
      <c r="E48" s="349"/>
      <c r="F48" s="350"/>
      <c r="G48" s="349"/>
      <c r="H48" s="351">
        <f t="shared" si="2"/>
        <v>0</v>
      </c>
    </row>
    <row r="49" spans="1:8" x14ac:dyDescent="0.2">
      <c r="A49" s="352"/>
      <c r="B49" s="348"/>
      <c r="C49" s="349"/>
      <c r="D49" s="349"/>
      <c r="E49" s="349"/>
      <c r="F49" s="350"/>
      <c r="G49" s="349"/>
      <c r="H49" s="351">
        <f t="shared" si="2"/>
        <v>0</v>
      </c>
    </row>
    <row r="50" spans="1:8" x14ac:dyDescent="0.2">
      <c r="A50" s="352"/>
      <c r="B50" s="348"/>
      <c r="C50" s="349"/>
      <c r="D50" s="349"/>
      <c r="E50" s="349"/>
      <c r="F50" s="350"/>
      <c r="G50" s="349"/>
      <c r="H50" s="351">
        <f t="shared" si="2"/>
        <v>0</v>
      </c>
    </row>
    <row r="51" spans="1:8" x14ac:dyDescent="0.2">
      <c r="A51" s="352"/>
      <c r="B51" s="348"/>
      <c r="C51" s="349"/>
      <c r="D51" s="349"/>
      <c r="E51" s="349"/>
      <c r="F51" s="350"/>
      <c r="G51" s="349"/>
      <c r="H51" s="351">
        <f t="shared" si="2"/>
        <v>0</v>
      </c>
    </row>
    <row r="52" spans="1:8" x14ac:dyDescent="0.2">
      <c r="A52" s="352"/>
      <c r="B52" s="348"/>
      <c r="C52" s="349"/>
      <c r="D52" s="349"/>
      <c r="E52" s="349"/>
      <c r="F52" s="350"/>
      <c r="G52" s="349"/>
      <c r="H52" s="351">
        <f t="shared" si="2"/>
        <v>0</v>
      </c>
    </row>
    <row r="53" spans="1:8" x14ac:dyDescent="0.2">
      <c r="A53" s="352"/>
      <c r="B53" s="348"/>
      <c r="C53" s="349"/>
      <c r="D53" s="349"/>
      <c r="E53" s="349"/>
      <c r="F53" s="350"/>
      <c r="G53" s="349"/>
      <c r="H53" s="351">
        <f t="shared" si="2"/>
        <v>0</v>
      </c>
    </row>
    <row r="54" spans="1:8" x14ac:dyDescent="0.2">
      <c r="A54" s="352"/>
      <c r="B54" s="348"/>
      <c r="C54" s="349"/>
      <c r="D54" s="349"/>
      <c r="E54" s="349"/>
      <c r="F54" s="350"/>
      <c r="G54" s="349"/>
      <c r="H54" s="351">
        <f t="shared" si="2"/>
        <v>0</v>
      </c>
    </row>
    <row r="55" spans="1:8" x14ac:dyDescent="0.2">
      <c r="A55" s="352"/>
      <c r="B55" s="348"/>
      <c r="C55" s="349"/>
      <c r="D55" s="349"/>
      <c r="E55" s="349"/>
      <c r="F55" s="350"/>
      <c r="G55" s="349"/>
      <c r="H55" s="351">
        <f t="shared" si="2"/>
        <v>0</v>
      </c>
    </row>
    <row r="56" spans="1:8" ht="15.75" thickBot="1" x14ac:dyDescent="0.25">
      <c r="A56" s="353"/>
      <c r="B56" s="354"/>
      <c r="C56" s="355"/>
      <c r="D56" s="355"/>
      <c r="E56" s="355"/>
      <c r="F56" s="356"/>
      <c r="G56" s="355"/>
      <c r="H56" s="357">
        <f t="shared" si="2"/>
        <v>0</v>
      </c>
    </row>
    <row r="57" spans="1:8" x14ac:dyDescent="0.2">
      <c r="A57" s="358"/>
      <c r="B57" s="359"/>
      <c r="C57" s="359"/>
      <c r="D57" s="359"/>
      <c r="E57" s="359"/>
      <c r="F57" s="359"/>
      <c r="G57" s="360" t="s">
        <v>328</v>
      </c>
      <c r="H57" s="583">
        <f>SUM(H43:H56)</f>
        <v>0</v>
      </c>
    </row>
    <row r="58" spans="1:8" x14ac:dyDescent="0.2">
      <c r="A58" s="367"/>
      <c r="B58" s="368"/>
      <c r="C58" s="368"/>
      <c r="D58" s="368"/>
      <c r="E58" s="368"/>
      <c r="F58" s="368"/>
      <c r="G58" s="368"/>
      <c r="H58" s="607"/>
    </row>
    <row r="59" spans="1:8" x14ac:dyDescent="0.2">
      <c r="A59" s="334" t="s">
        <v>146</v>
      </c>
      <c r="B59" s="335"/>
      <c r="C59" s="335"/>
      <c r="D59" s="335"/>
      <c r="E59" s="335"/>
      <c r="F59" s="335"/>
      <c r="G59" s="335"/>
      <c r="H59" s="336"/>
    </row>
    <row r="60" spans="1:8" ht="30" x14ac:dyDescent="0.2">
      <c r="A60" s="362" t="s">
        <v>4</v>
      </c>
      <c r="B60" s="363" t="s">
        <v>47</v>
      </c>
      <c r="C60" s="364" t="s">
        <v>30</v>
      </c>
      <c r="D60" s="364" t="s">
        <v>48</v>
      </c>
      <c r="E60" s="365" t="s">
        <v>49</v>
      </c>
      <c r="F60" s="364" t="s">
        <v>5</v>
      </c>
      <c r="G60" s="364" t="s">
        <v>10</v>
      </c>
      <c r="H60" s="366" t="s">
        <v>50</v>
      </c>
    </row>
    <row r="61" spans="1:8" x14ac:dyDescent="0.2">
      <c r="A61" s="342"/>
      <c r="B61" s="343"/>
      <c r="C61" s="344"/>
      <c r="D61" s="344"/>
      <c r="E61" s="344"/>
      <c r="F61" s="345"/>
      <c r="G61" s="344"/>
      <c r="H61" s="346">
        <f t="shared" ref="H61:H74" si="3">F61*G61</f>
        <v>0</v>
      </c>
    </row>
    <row r="62" spans="1:8" x14ac:dyDescent="0.2">
      <c r="A62" s="347"/>
      <c r="B62" s="348"/>
      <c r="C62" s="349"/>
      <c r="D62" s="349"/>
      <c r="E62" s="349"/>
      <c r="F62" s="350"/>
      <c r="G62" s="349"/>
      <c r="H62" s="351">
        <f t="shared" si="3"/>
        <v>0</v>
      </c>
    </row>
    <row r="63" spans="1:8" x14ac:dyDescent="0.2">
      <c r="A63" s="352"/>
      <c r="B63" s="348"/>
      <c r="C63" s="349"/>
      <c r="D63" s="349"/>
      <c r="E63" s="349"/>
      <c r="F63" s="350"/>
      <c r="G63" s="349"/>
      <c r="H63" s="351">
        <f t="shared" si="3"/>
        <v>0</v>
      </c>
    </row>
    <row r="64" spans="1:8" x14ac:dyDescent="0.2">
      <c r="A64" s="352"/>
      <c r="B64" s="348"/>
      <c r="C64" s="349"/>
      <c r="D64" s="349"/>
      <c r="E64" s="349"/>
      <c r="F64" s="350"/>
      <c r="G64" s="349"/>
      <c r="H64" s="351">
        <f t="shared" si="3"/>
        <v>0</v>
      </c>
    </row>
    <row r="65" spans="1:8" x14ac:dyDescent="0.2">
      <c r="A65" s="352"/>
      <c r="B65" s="348"/>
      <c r="C65" s="349"/>
      <c r="D65" s="349"/>
      <c r="E65" s="349"/>
      <c r="F65" s="350"/>
      <c r="G65" s="349"/>
      <c r="H65" s="351">
        <f t="shared" si="3"/>
        <v>0</v>
      </c>
    </row>
    <row r="66" spans="1:8" x14ac:dyDescent="0.2">
      <c r="A66" s="352"/>
      <c r="B66" s="348"/>
      <c r="C66" s="349"/>
      <c r="D66" s="349"/>
      <c r="E66" s="349"/>
      <c r="F66" s="350"/>
      <c r="G66" s="349"/>
      <c r="H66" s="351">
        <f t="shared" si="3"/>
        <v>0</v>
      </c>
    </row>
    <row r="67" spans="1:8" x14ac:dyDescent="0.2">
      <c r="A67" s="352"/>
      <c r="B67" s="348"/>
      <c r="C67" s="349"/>
      <c r="D67" s="349"/>
      <c r="E67" s="349"/>
      <c r="F67" s="350"/>
      <c r="G67" s="349"/>
      <c r="H67" s="351">
        <f t="shared" si="3"/>
        <v>0</v>
      </c>
    </row>
    <row r="68" spans="1:8" x14ac:dyDescent="0.2">
      <c r="A68" s="352"/>
      <c r="B68" s="348"/>
      <c r="C68" s="349"/>
      <c r="D68" s="349"/>
      <c r="E68" s="349"/>
      <c r="F68" s="350"/>
      <c r="G68" s="349"/>
      <c r="H68" s="351">
        <f t="shared" si="3"/>
        <v>0</v>
      </c>
    </row>
    <row r="69" spans="1:8" x14ac:dyDescent="0.2">
      <c r="A69" s="352"/>
      <c r="B69" s="348"/>
      <c r="C69" s="349"/>
      <c r="D69" s="349"/>
      <c r="E69" s="349"/>
      <c r="F69" s="350"/>
      <c r="G69" s="349"/>
      <c r="H69" s="351">
        <f t="shared" si="3"/>
        <v>0</v>
      </c>
    </row>
    <row r="70" spans="1:8" x14ac:dyDescent="0.2">
      <c r="A70" s="352"/>
      <c r="B70" s="348"/>
      <c r="C70" s="349"/>
      <c r="D70" s="349"/>
      <c r="E70" s="349"/>
      <c r="F70" s="350"/>
      <c r="G70" s="349"/>
      <c r="H70" s="351">
        <f t="shared" si="3"/>
        <v>0</v>
      </c>
    </row>
    <row r="71" spans="1:8" x14ac:dyDescent="0.2">
      <c r="A71" s="352"/>
      <c r="B71" s="348"/>
      <c r="C71" s="349"/>
      <c r="D71" s="349"/>
      <c r="E71" s="349"/>
      <c r="F71" s="350"/>
      <c r="G71" s="349"/>
      <c r="H71" s="351">
        <f t="shared" si="3"/>
        <v>0</v>
      </c>
    </row>
    <row r="72" spans="1:8" x14ac:dyDescent="0.2">
      <c r="A72" s="352"/>
      <c r="B72" s="348"/>
      <c r="C72" s="349"/>
      <c r="D72" s="349"/>
      <c r="E72" s="349"/>
      <c r="F72" s="350"/>
      <c r="G72" s="349"/>
      <c r="H72" s="351">
        <f t="shared" si="3"/>
        <v>0</v>
      </c>
    </row>
    <row r="73" spans="1:8" x14ac:dyDescent="0.2">
      <c r="A73" s="352"/>
      <c r="B73" s="348"/>
      <c r="C73" s="349"/>
      <c r="D73" s="349"/>
      <c r="E73" s="349"/>
      <c r="F73" s="350"/>
      <c r="G73" s="349"/>
      <c r="H73" s="351">
        <f t="shared" si="3"/>
        <v>0</v>
      </c>
    </row>
    <row r="74" spans="1:8" ht="15.75" thickBot="1" x14ac:dyDescent="0.25">
      <c r="A74" s="353"/>
      <c r="B74" s="354"/>
      <c r="C74" s="355"/>
      <c r="D74" s="355"/>
      <c r="E74" s="355"/>
      <c r="F74" s="356"/>
      <c r="G74" s="355"/>
      <c r="H74" s="357">
        <f t="shared" si="3"/>
        <v>0</v>
      </c>
    </row>
    <row r="75" spans="1:8" x14ac:dyDescent="0.2">
      <c r="A75" s="358"/>
      <c r="B75" s="359"/>
      <c r="C75" s="359"/>
      <c r="D75" s="359"/>
      <c r="E75" s="359"/>
      <c r="F75" s="359"/>
      <c r="G75" s="360" t="s">
        <v>327</v>
      </c>
      <c r="H75" s="583">
        <f>SUM(H61:H74)</f>
        <v>0</v>
      </c>
    </row>
    <row r="76" spans="1:8" ht="15.75" thickBot="1" x14ac:dyDescent="0.25">
      <c r="A76" s="328"/>
      <c r="B76" s="330"/>
      <c r="C76" s="330"/>
      <c r="D76" s="330"/>
      <c r="E76" s="330"/>
      <c r="F76" s="330"/>
      <c r="G76" s="330"/>
      <c r="H76" s="606"/>
    </row>
    <row r="77" spans="1:8" ht="16.5" thickBot="1" x14ac:dyDescent="0.25">
      <c r="A77" s="602"/>
      <c r="B77" s="603"/>
      <c r="C77" s="603"/>
      <c r="D77" s="603"/>
      <c r="E77" s="603"/>
      <c r="F77" s="603"/>
      <c r="G77" s="604" t="s">
        <v>301</v>
      </c>
      <c r="H77" s="605">
        <f>H57+H75</f>
        <v>0</v>
      </c>
    </row>
    <row r="78"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3">
    <mergeCell ref="F5:H5"/>
    <mergeCell ref="F6:H6"/>
    <mergeCell ref="F7:H7"/>
  </mergeCells>
  <phoneticPr fontId="99" type="noConversion"/>
  <printOptions horizontalCentered="1"/>
  <pageMargins left="0.74803149606299213" right="0.74803149606299213" top="0.78740157480314965" bottom="0.78740157480314965" header="0.51181102362204722" footer="0.51181102362204722"/>
  <pageSetup paperSize="9" scale="58" orientation="portrait"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H61"/>
  <sheetViews>
    <sheetView tabSelected="1" topLeftCell="A43" zoomScaleNormal="100" zoomScaleSheetLayoutView="90" workbookViewId="0">
      <selection activeCell="H58" sqref="H58"/>
    </sheetView>
  </sheetViews>
  <sheetFormatPr defaultRowHeight="15" x14ac:dyDescent="0.2"/>
  <cols>
    <col min="1" max="1" width="9.21875" customWidth="1"/>
    <col min="2" max="2" width="13.88671875" customWidth="1"/>
    <col min="3" max="3" width="19.109375" customWidth="1"/>
    <col min="4" max="4" width="8.33203125" customWidth="1"/>
    <col min="5" max="5" width="13.77734375" customWidth="1"/>
    <col min="6" max="6" width="11" customWidth="1"/>
    <col min="8" max="8" width="10.88671875" customWidth="1"/>
  </cols>
  <sheetData>
    <row r="1" spans="1:8" ht="18.75" thickTop="1" x14ac:dyDescent="0.2">
      <c r="A1" s="1199" t="s">
        <v>80</v>
      </c>
      <c r="B1" s="371"/>
      <c r="C1" s="371"/>
      <c r="D1" s="371"/>
      <c r="E1" s="371"/>
      <c r="F1" s="371"/>
      <c r="G1" s="371"/>
      <c r="H1" s="372"/>
    </row>
    <row r="2" spans="1:8" ht="15.75" x14ac:dyDescent="0.2">
      <c r="A2" s="320" t="s">
        <v>302</v>
      </c>
      <c r="B2" s="212"/>
      <c r="C2" s="212"/>
      <c r="D2" s="212"/>
      <c r="E2" s="499" t="s">
        <v>313</v>
      </c>
      <c r="G2" s="212"/>
      <c r="H2" s="290"/>
    </row>
    <row r="3" spans="1:8" ht="16.5" thickBot="1" x14ac:dyDescent="0.25">
      <c r="A3" s="1499" t="s">
        <v>37</v>
      </c>
      <c r="B3" s="1500"/>
      <c r="C3" s="1196">
        <f>'Input Data'!$D$20</f>
        <v>0</v>
      </c>
      <c r="D3" s="429" t="s">
        <v>226</v>
      </c>
      <c r="E3" s="1195">
        <f>'Input Data'!$D$5</f>
        <v>0</v>
      </c>
      <c r="F3" s="268"/>
      <c r="G3" s="268"/>
      <c r="H3" s="430"/>
    </row>
    <row r="4" spans="1:8" ht="15.75" thickTop="1" x14ac:dyDescent="0.2">
      <c r="A4" s="426"/>
      <c r="B4" s="270"/>
      <c r="C4" s="373"/>
      <c r="D4" s="373"/>
      <c r="E4" s="373"/>
      <c r="F4" s="212"/>
      <c r="G4" s="212"/>
      <c r="H4" s="290"/>
    </row>
    <row r="5" spans="1:8" x14ac:dyDescent="0.2">
      <c r="A5" s="431" t="s">
        <v>81</v>
      </c>
      <c r="B5" s="377"/>
      <c r="C5" s="377"/>
      <c r="D5" s="377"/>
      <c r="E5" s="377"/>
      <c r="F5" s="377"/>
      <c r="G5" s="377"/>
      <c r="H5" s="378"/>
    </row>
    <row r="6" spans="1:8" ht="30" x14ac:dyDescent="0.2">
      <c r="A6" s="379" t="s">
        <v>82</v>
      </c>
      <c r="B6" s="380" t="s">
        <v>47</v>
      </c>
      <c r="C6" s="400" t="s">
        <v>30</v>
      </c>
      <c r="D6" s="432"/>
      <c r="E6" s="380" t="s">
        <v>149</v>
      </c>
      <c r="F6" s="380" t="s">
        <v>83</v>
      </c>
      <c r="G6" s="380" t="s">
        <v>5</v>
      </c>
      <c r="H6" s="381" t="s">
        <v>8</v>
      </c>
    </row>
    <row r="7" spans="1:8" x14ac:dyDescent="0.2">
      <c r="A7" s="382"/>
      <c r="B7" s="383"/>
      <c r="C7" s="403"/>
      <c r="D7" s="433"/>
      <c r="E7" s="383"/>
      <c r="F7" s="383"/>
      <c r="G7" s="384"/>
      <c r="H7" s="413">
        <f t="shared" ref="H7:H16" si="0">F7*G7</f>
        <v>0</v>
      </c>
    </row>
    <row r="8" spans="1:8" x14ac:dyDescent="0.2">
      <c r="A8" s="385"/>
      <c r="B8" s="386"/>
      <c r="C8" s="405"/>
      <c r="D8" s="434"/>
      <c r="E8" s="386"/>
      <c r="F8" s="386"/>
      <c r="G8" s="387"/>
      <c r="H8" s="414">
        <f t="shared" si="0"/>
        <v>0</v>
      </c>
    </row>
    <row r="9" spans="1:8" x14ac:dyDescent="0.2">
      <c r="A9" s="385"/>
      <c r="B9" s="386"/>
      <c r="C9" s="405"/>
      <c r="D9" s="434"/>
      <c r="E9" s="386"/>
      <c r="F9" s="386"/>
      <c r="G9" s="387"/>
      <c r="H9" s="414">
        <f t="shared" si="0"/>
        <v>0</v>
      </c>
    </row>
    <row r="10" spans="1:8" x14ac:dyDescent="0.2">
      <c r="A10" s="385"/>
      <c r="B10" s="386"/>
      <c r="C10" s="405"/>
      <c r="D10" s="434"/>
      <c r="E10" s="386"/>
      <c r="F10" s="386"/>
      <c r="G10" s="387"/>
      <c r="H10" s="414">
        <f t="shared" si="0"/>
        <v>0</v>
      </c>
    </row>
    <row r="11" spans="1:8" x14ac:dyDescent="0.2">
      <c r="A11" s="385"/>
      <c r="B11" s="386"/>
      <c r="C11" s="405"/>
      <c r="D11" s="434"/>
      <c r="E11" s="386"/>
      <c r="F11" s="386"/>
      <c r="G11" s="387"/>
      <c r="H11" s="414">
        <f t="shared" si="0"/>
        <v>0</v>
      </c>
    </row>
    <row r="12" spans="1:8" x14ac:dyDescent="0.2">
      <c r="A12" s="385"/>
      <c r="B12" s="386"/>
      <c r="C12" s="405"/>
      <c r="D12" s="434"/>
      <c r="E12" s="386"/>
      <c r="F12" s="386"/>
      <c r="G12" s="387"/>
      <c r="H12" s="414">
        <f t="shared" si="0"/>
        <v>0</v>
      </c>
    </row>
    <row r="13" spans="1:8" x14ac:dyDescent="0.2">
      <c r="A13" s="385"/>
      <c r="B13" s="386"/>
      <c r="C13" s="405"/>
      <c r="D13" s="434"/>
      <c r="E13" s="386"/>
      <c r="F13" s="386"/>
      <c r="G13" s="387"/>
      <c r="H13" s="414">
        <f t="shared" si="0"/>
        <v>0</v>
      </c>
    </row>
    <row r="14" spans="1:8" x14ac:dyDescent="0.2">
      <c r="A14" s="385"/>
      <c r="B14" s="386"/>
      <c r="C14" s="405"/>
      <c r="D14" s="434"/>
      <c r="E14" s="386"/>
      <c r="F14" s="386"/>
      <c r="G14" s="387"/>
      <c r="H14" s="414">
        <f t="shared" si="0"/>
        <v>0</v>
      </c>
    </row>
    <row r="15" spans="1:8" x14ac:dyDescent="0.2">
      <c r="A15" s="385"/>
      <c r="B15" s="386"/>
      <c r="C15" s="405"/>
      <c r="D15" s="434"/>
      <c r="E15" s="386"/>
      <c r="F15" s="386"/>
      <c r="G15" s="387"/>
      <c r="H15" s="414">
        <f t="shared" si="0"/>
        <v>0</v>
      </c>
    </row>
    <row r="16" spans="1:8" ht="15.75" thickBot="1" x14ac:dyDescent="0.25">
      <c r="A16" s="388"/>
      <c r="B16" s="389"/>
      <c r="C16" s="406"/>
      <c r="D16" s="435"/>
      <c r="E16" s="389"/>
      <c r="F16" s="389"/>
      <c r="G16" s="390"/>
      <c r="H16" s="415">
        <f t="shared" si="0"/>
        <v>0</v>
      </c>
    </row>
    <row r="17" spans="1:8" x14ac:dyDescent="0.2">
      <c r="A17" s="577"/>
      <c r="B17" s="578"/>
      <c r="C17" s="578"/>
      <c r="D17" s="578"/>
      <c r="E17" s="578"/>
      <c r="F17" s="578"/>
      <c r="G17" s="579" t="s">
        <v>84</v>
      </c>
      <c r="H17" s="575">
        <f>SUM(H7:H16)</f>
        <v>0</v>
      </c>
    </row>
    <row r="18" spans="1:8" x14ac:dyDescent="0.2">
      <c r="A18" s="242"/>
      <c r="B18" s="212"/>
      <c r="C18" s="212"/>
      <c r="D18" s="212"/>
      <c r="E18" s="212"/>
      <c r="F18" s="212"/>
      <c r="G18" s="212"/>
      <c r="H18" s="416"/>
    </row>
    <row r="19" spans="1:8" x14ac:dyDescent="0.2">
      <c r="A19" s="431" t="s">
        <v>85</v>
      </c>
      <c r="B19" s="314"/>
      <c r="C19" s="314"/>
      <c r="D19" s="314"/>
      <c r="E19" s="314"/>
      <c r="F19" s="314"/>
      <c r="G19" s="314"/>
      <c r="H19" s="417"/>
    </row>
    <row r="20" spans="1:8" ht="45" x14ac:dyDescent="0.2">
      <c r="A20" s="379" t="s">
        <v>4</v>
      </c>
      <c r="B20" s="400" t="s">
        <v>47</v>
      </c>
      <c r="C20" s="436"/>
      <c r="D20" s="1527" t="s">
        <v>30</v>
      </c>
      <c r="E20" s="1528"/>
      <c r="F20" s="380" t="s">
        <v>86</v>
      </c>
      <c r="G20" s="380" t="s">
        <v>550</v>
      </c>
      <c r="H20" s="422" t="s">
        <v>8</v>
      </c>
    </row>
    <row r="21" spans="1:8" x14ac:dyDescent="0.2">
      <c r="A21" s="382"/>
      <c r="B21" s="403"/>
      <c r="C21" s="437"/>
      <c r="D21" s="403"/>
      <c r="E21" s="433"/>
      <c r="F21" s="438"/>
      <c r="G21" s="439"/>
      <c r="H21" s="440">
        <f t="shared" ref="H21:H30" si="1">F21*G21</f>
        <v>0</v>
      </c>
    </row>
    <row r="22" spans="1:8" x14ac:dyDescent="0.2">
      <c r="A22" s="385"/>
      <c r="B22" s="405"/>
      <c r="C22" s="441"/>
      <c r="D22" s="405"/>
      <c r="E22" s="434"/>
      <c r="F22" s="386"/>
      <c r="G22" s="1203"/>
      <c r="H22" s="419">
        <f t="shared" si="1"/>
        <v>0</v>
      </c>
    </row>
    <row r="23" spans="1:8" x14ac:dyDescent="0.2">
      <c r="A23" s="385"/>
      <c r="B23" s="405"/>
      <c r="C23" s="441"/>
      <c r="D23" s="405"/>
      <c r="E23" s="434"/>
      <c r="F23" s="386"/>
      <c r="G23" s="1203"/>
      <c r="H23" s="419">
        <f t="shared" si="1"/>
        <v>0</v>
      </c>
    </row>
    <row r="24" spans="1:8" x14ac:dyDescent="0.2">
      <c r="A24" s="385"/>
      <c r="B24" s="405"/>
      <c r="C24" s="441"/>
      <c r="D24" s="405"/>
      <c r="E24" s="434"/>
      <c r="F24" s="386"/>
      <c r="G24" s="1203"/>
      <c r="H24" s="419">
        <f t="shared" si="1"/>
        <v>0</v>
      </c>
    </row>
    <row r="25" spans="1:8" x14ac:dyDescent="0.2">
      <c r="A25" s="385"/>
      <c r="B25" s="405"/>
      <c r="C25" s="441"/>
      <c r="D25" s="405"/>
      <c r="E25" s="434"/>
      <c r="F25" s="386"/>
      <c r="G25" s="1203"/>
      <c r="H25" s="419">
        <f t="shared" si="1"/>
        <v>0</v>
      </c>
    </row>
    <row r="26" spans="1:8" x14ac:dyDescent="0.2">
      <c r="A26" s="385"/>
      <c r="B26" s="405"/>
      <c r="C26" s="441"/>
      <c r="D26" s="405"/>
      <c r="E26" s="434"/>
      <c r="F26" s="386"/>
      <c r="G26" s="1203"/>
      <c r="H26" s="419">
        <f t="shared" si="1"/>
        <v>0</v>
      </c>
    </row>
    <row r="27" spans="1:8" x14ac:dyDescent="0.2">
      <c r="A27" s="385"/>
      <c r="B27" s="405"/>
      <c r="C27" s="441"/>
      <c r="D27" s="405"/>
      <c r="E27" s="434"/>
      <c r="F27" s="386"/>
      <c r="G27" s="1203"/>
      <c r="H27" s="419">
        <f t="shared" si="1"/>
        <v>0</v>
      </c>
    </row>
    <row r="28" spans="1:8" x14ac:dyDescent="0.2">
      <c r="A28" s="385"/>
      <c r="B28" s="405"/>
      <c r="C28" s="441"/>
      <c r="D28" s="405"/>
      <c r="E28" s="434"/>
      <c r="F28" s="386"/>
      <c r="G28" s="1203"/>
      <c r="H28" s="419">
        <f t="shared" si="1"/>
        <v>0</v>
      </c>
    </row>
    <row r="29" spans="1:8" x14ac:dyDescent="0.2">
      <c r="A29" s="385"/>
      <c r="B29" s="405"/>
      <c r="C29" s="441"/>
      <c r="D29" s="405"/>
      <c r="E29" s="434"/>
      <c r="F29" s="386"/>
      <c r="G29" s="1203"/>
      <c r="H29" s="419">
        <f t="shared" si="1"/>
        <v>0</v>
      </c>
    </row>
    <row r="30" spans="1:8" ht="15.75" thickBot="1" x14ac:dyDescent="0.25">
      <c r="A30" s="388"/>
      <c r="B30" s="406"/>
      <c r="C30" s="442"/>
      <c r="D30" s="406"/>
      <c r="E30" s="435"/>
      <c r="F30" s="389"/>
      <c r="G30" s="1204"/>
      <c r="H30" s="443">
        <f t="shared" si="1"/>
        <v>0</v>
      </c>
    </row>
    <row r="31" spans="1:8" x14ac:dyDescent="0.2">
      <c r="A31" s="577"/>
      <c r="B31" s="578"/>
      <c r="C31" s="578"/>
      <c r="D31" s="578"/>
      <c r="E31" s="578"/>
      <c r="F31" s="578"/>
      <c r="G31" s="579" t="s">
        <v>87</v>
      </c>
      <c r="H31" s="575">
        <f>SUM(H21:H30)</f>
        <v>0</v>
      </c>
    </row>
    <row r="32" spans="1:8" x14ac:dyDescent="0.2">
      <c r="A32" s="391"/>
      <c r="B32" s="397"/>
      <c r="C32" s="397"/>
      <c r="D32" s="397"/>
      <c r="E32" s="397"/>
      <c r="F32" s="397"/>
      <c r="G32" s="397"/>
      <c r="H32" s="420"/>
    </row>
    <row r="33" spans="1:8" x14ac:dyDescent="0.2">
      <c r="A33" s="431" t="s">
        <v>88</v>
      </c>
      <c r="B33" s="377"/>
      <c r="C33" s="377"/>
      <c r="D33" s="377"/>
      <c r="E33" s="377"/>
      <c r="F33" s="377"/>
      <c r="G33" s="377"/>
      <c r="H33" s="421"/>
    </row>
    <row r="34" spans="1:8" ht="45" x14ac:dyDescent="0.2">
      <c r="A34" s="379" t="s">
        <v>4</v>
      </c>
      <c r="B34" s="399" t="s">
        <v>47</v>
      </c>
      <c r="C34" s="432"/>
      <c r="D34" s="380" t="s">
        <v>89</v>
      </c>
      <c r="E34" s="380" t="s">
        <v>90</v>
      </c>
      <c r="F34" s="380" t="s">
        <v>91</v>
      </c>
      <c r="G34" s="380" t="s">
        <v>92</v>
      </c>
      <c r="H34" s="422" t="s">
        <v>8</v>
      </c>
    </row>
    <row r="35" spans="1:8" x14ac:dyDescent="0.2">
      <c r="A35" s="444"/>
      <c r="B35" s="445"/>
      <c r="C35" s="446"/>
      <c r="D35" s="639"/>
      <c r="E35" s="639"/>
      <c r="F35" s="447"/>
      <c r="G35" s="448"/>
      <c r="H35" s="610">
        <f>G35*E35</f>
        <v>0</v>
      </c>
    </row>
    <row r="36" spans="1:8" x14ac:dyDescent="0.2">
      <c r="A36" s="385"/>
      <c r="B36" s="405"/>
      <c r="C36" s="434"/>
      <c r="D36" s="637"/>
      <c r="E36" s="637"/>
      <c r="F36" s="386"/>
      <c r="G36" s="449"/>
      <c r="H36" s="611">
        <f t="shared" ref="H36:H42" si="2">G36*E36</f>
        <v>0</v>
      </c>
    </row>
    <row r="37" spans="1:8" x14ac:dyDescent="0.2">
      <c r="A37" s="385"/>
      <c r="B37" s="405"/>
      <c r="C37" s="434"/>
      <c r="D37" s="637"/>
      <c r="E37" s="637"/>
      <c r="F37" s="386"/>
      <c r="G37" s="449"/>
      <c r="H37" s="611">
        <f t="shared" si="2"/>
        <v>0</v>
      </c>
    </row>
    <row r="38" spans="1:8" x14ac:dyDescent="0.2">
      <c r="A38" s="385"/>
      <c r="B38" s="405"/>
      <c r="C38" s="434"/>
      <c r="D38" s="637"/>
      <c r="E38" s="637"/>
      <c r="F38" s="386"/>
      <c r="G38" s="449"/>
      <c r="H38" s="611">
        <f t="shared" si="2"/>
        <v>0</v>
      </c>
    </row>
    <row r="39" spans="1:8" x14ac:dyDescent="0.2">
      <c r="A39" s="385"/>
      <c r="B39" s="405"/>
      <c r="C39" s="434"/>
      <c r="D39" s="637"/>
      <c r="E39" s="637"/>
      <c r="F39" s="386"/>
      <c r="G39" s="449"/>
      <c r="H39" s="611">
        <f t="shared" si="2"/>
        <v>0</v>
      </c>
    </row>
    <row r="40" spans="1:8" x14ac:dyDescent="0.2">
      <c r="A40" s="385"/>
      <c r="B40" s="405"/>
      <c r="C40" s="434"/>
      <c r="D40" s="637"/>
      <c r="E40" s="637"/>
      <c r="F40" s="386"/>
      <c r="G40" s="449"/>
      <c r="H40" s="611">
        <f t="shared" si="2"/>
        <v>0</v>
      </c>
    </row>
    <row r="41" spans="1:8" x14ac:dyDescent="0.2">
      <c r="A41" s="385"/>
      <c r="B41" s="405"/>
      <c r="C41" s="434"/>
      <c r="D41" s="637"/>
      <c r="E41" s="637"/>
      <c r="F41" s="386"/>
      <c r="G41" s="449"/>
      <c r="H41" s="611">
        <f t="shared" si="2"/>
        <v>0</v>
      </c>
    </row>
    <row r="42" spans="1:8" x14ac:dyDescent="0.2">
      <c r="A42" s="613"/>
      <c r="B42" s="445"/>
      <c r="C42" s="446"/>
      <c r="D42" s="639"/>
      <c r="E42" s="639"/>
      <c r="F42" s="447"/>
      <c r="G42" s="448"/>
      <c r="H42" s="614">
        <f t="shared" si="2"/>
        <v>0</v>
      </c>
    </row>
    <row r="43" spans="1:8" x14ac:dyDescent="0.2">
      <c r="A43" s="385"/>
      <c r="B43" s="405"/>
      <c r="C43" s="434"/>
      <c r="D43" s="637"/>
      <c r="E43" s="637"/>
      <c r="F43" s="386"/>
      <c r="G43" s="449"/>
      <c r="H43" s="611">
        <f>G43*E43</f>
        <v>0</v>
      </c>
    </row>
    <row r="44" spans="1:8" ht="15.75" thickBot="1" x14ac:dyDescent="0.25">
      <c r="A44" s="461"/>
      <c r="B44" s="505"/>
      <c r="C44" s="503"/>
      <c r="D44" s="640"/>
      <c r="E44" s="640"/>
      <c r="F44" s="462"/>
      <c r="G44" s="615"/>
      <c r="H44" s="612">
        <f>G44*E44</f>
        <v>0</v>
      </c>
    </row>
    <row r="45" spans="1:8" x14ac:dyDescent="0.2">
      <c r="A45" s="577"/>
      <c r="B45" s="578"/>
      <c r="C45" s="578"/>
      <c r="D45" s="578"/>
      <c r="E45" s="578"/>
      <c r="F45" s="578"/>
      <c r="G45" s="579" t="s">
        <v>314</v>
      </c>
      <c r="H45" s="609">
        <f>SUM(H35:H44)</f>
        <v>0</v>
      </c>
    </row>
    <row r="46" spans="1:8" x14ac:dyDescent="0.2">
      <c r="A46" s="242"/>
      <c r="B46" s="212"/>
      <c r="C46" s="212"/>
      <c r="D46" s="212"/>
      <c r="E46" s="212"/>
      <c r="F46" s="212"/>
      <c r="G46" s="212"/>
      <c r="H46" s="416"/>
    </row>
    <row r="47" spans="1:8" x14ac:dyDescent="0.2">
      <c r="A47" s="431" t="s">
        <v>93</v>
      </c>
      <c r="B47" s="377"/>
      <c r="C47" s="377"/>
      <c r="D47" s="377"/>
      <c r="E47" s="377"/>
      <c r="F47" s="377"/>
      <c r="G47" s="377"/>
      <c r="H47" s="421"/>
    </row>
    <row r="48" spans="1:8" ht="45" x14ac:dyDescent="0.2">
      <c r="A48" s="401" t="s">
        <v>4</v>
      </c>
      <c r="B48" s="399" t="s">
        <v>40</v>
      </c>
      <c r="C48" s="450"/>
      <c r="D48" s="380" t="s">
        <v>94</v>
      </c>
      <c r="E48" s="380" t="s">
        <v>95</v>
      </c>
      <c r="F48" s="380" t="s">
        <v>96</v>
      </c>
      <c r="G48" s="380" t="s">
        <v>97</v>
      </c>
      <c r="H48" s="422" t="s">
        <v>50</v>
      </c>
    </row>
    <row r="49" spans="1:8" x14ac:dyDescent="0.2">
      <c r="A49" s="382"/>
      <c r="B49" s="403"/>
      <c r="C49" s="451"/>
      <c r="D49" s="383"/>
      <c r="E49" s="383"/>
      <c r="F49" s="383"/>
      <c r="G49" s="438"/>
      <c r="H49" s="452">
        <f>G49*F49</f>
        <v>0</v>
      </c>
    </row>
    <row r="50" spans="1:8" x14ac:dyDescent="0.2">
      <c r="A50" s="385"/>
      <c r="B50" s="405"/>
      <c r="C50" s="453"/>
      <c r="D50" s="405"/>
      <c r="E50" s="386"/>
      <c r="F50" s="386"/>
      <c r="G50" s="449"/>
      <c r="H50" s="454"/>
    </row>
    <row r="51" spans="1:8" x14ac:dyDescent="0.2">
      <c r="A51" s="385"/>
      <c r="B51" s="405"/>
      <c r="C51" s="453"/>
      <c r="D51" s="405"/>
      <c r="E51" s="386"/>
      <c r="F51" s="386"/>
      <c r="G51" s="449"/>
      <c r="H51" s="454"/>
    </row>
    <row r="52" spans="1:8" x14ac:dyDescent="0.2">
      <c r="A52" s="385"/>
      <c r="B52" s="405"/>
      <c r="C52" s="453"/>
      <c r="D52" s="405"/>
      <c r="E52" s="386"/>
      <c r="F52" s="386"/>
      <c r="G52" s="449"/>
      <c r="H52" s="454"/>
    </row>
    <row r="53" spans="1:8" x14ac:dyDescent="0.2">
      <c r="A53" s="385"/>
      <c r="B53" s="405"/>
      <c r="C53" s="453"/>
      <c r="D53" s="405"/>
      <c r="E53" s="386"/>
      <c r="F53" s="386"/>
      <c r="G53" s="449"/>
      <c r="H53" s="454"/>
    </row>
    <row r="54" spans="1:8" x14ac:dyDescent="0.2">
      <c r="A54" s="385"/>
      <c r="B54" s="405"/>
      <c r="C54" s="453"/>
      <c r="D54" s="405"/>
      <c r="E54" s="386"/>
      <c r="F54" s="386"/>
      <c r="G54" s="449"/>
      <c r="H54" s="454"/>
    </row>
    <row r="55" spans="1:8" ht="15.75" thickBot="1" x14ac:dyDescent="0.25">
      <c r="A55" s="613"/>
      <c r="B55" s="445"/>
      <c r="C55" s="616"/>
      <c r="D55" s="445"/>
      <c r="E55" s="617"/>
      <c r="F55" s="447"/>
      <c r="G55" s="448"/>
      <c r="H55" s="455"/>
    </row>
    <row r="56" spans="1:8" x14ac:dyDescent="0.2">
      <c r="A56" s="577"/>
      <c r="B56" s="578"/>
      <c r="C56" s="578"/>
      <c r="D56" s="578"/>
      <c r="E56" s="618"/>
      <c r="F56" s="578"/>
      <c r="G56" s="579" t="s">
        <v>98</v>
      </c>
      <c r="H56" s="575">
        <f>SUM(H49:H55)</f>
        <v>0</v>
      </c>
    </row>
    <row r="57" spans="1:8" ht="15.75" thickBot="1" x14ac:dyDescent="0.25">
      <c r="A57" s="391"/>
      <c r="B57" s="397"/>
      <c r="C57" s="397"/>
      <c r="D57" s="397"/>
      <c r="E57" s="502"/>
      <c r="F57" s="397"/>
      <c r="G57" s="397"/>
      <c r="H57" s="427"/>
    </row>
    <row r="58" spans="1:8" ht="15.75" thickBot="1" x14ac:dyDescent="0.25">
      <c r="A58" s="619"/>
      <c r="B58" s="620"/>
      <c r="C58" s="620"/>
      <c r="D58" s="620"/>
      <c r="E58" s="620"/>
      <c r="F58" s="620"/>
      <c r="G58" s="621" t="s">
        <v>331</v>
      </c>
      <c r="H58" s="622">
        <f>(H17+IF(AND(H31&gt;0,H17&gt;0),0,H31)+H45+H56)*1.14</f>
        <v>0</v>
      </c>
    </row>
    <row r="59" spans="1:8" ht="15.75" thickTop="1" x14ac:dyDescent="0.2">
      <c r="A59" s="456" t="str">
        <f>IF(AND(H31&gt;0,H17&gt;0),"You cannot claim for both Part Time and Full Time supervision","")</f>
        <v/>
      </c>
      <c r="B59" s="409"/>
      <c r="C59" s="409"/>
      <c r="D59" s="409"/>
      <c r="E59" s="409"/>
      <c r="F59" s="409"/>
      <c r="G59" s="504" t="s">
        <v>311</v>
      </c>
      <c r="H59" s="585">
        <f>H58/1.14</f>
        <v>0</v>
      </c>
    </row>
    <row r="60" spans="1:8" ht="15.75" thickBot="1" x14ac:dyDescent="0.25">
      <c r="A60" s="411"/>
      <c r="B60" s="407"/>
      <c r="C60" s="407"/>
      <c r="D60" s="407"/>
      <c r="E60" s="407"/>
      <c r="F60" s="407"/>
      <c r="G60" s="407"/>
      <c r="H60" s="457"/>
    </row>
    <row r="61" spans="1:8"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D20:E20"/>
  </mergeCells>
  <phoneticPr fontId="99" type="noConversion"/>
  <printOptions horizontalCentered="1"/>
  <pageMargins left="0.74803149606299213" right="0.55118110236220474" top="0.78740157480314965" bottom="0.78740157480314965" header="0.51181102362204722" footer="0.51181102362204722"/>
  <pageSetup paperSize="9" scale="70" orientation="portrait"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5"/>
  <sheetViews>
    <sheetView zoomScaleNormal="75" zoomScaleSheetLayoutView="90" workbookViewId="0">
      <selection activeCell="E3" sqref="E3"/>
    </sheetView>
  </sheetViews>
  <sheetFormatPr defaultRowHeight="15" x14ac:dyDescent="0.2"/>
  <cols>
    <col min="1" max="1" width="9.33203125" bestFit="1" customWidth="1"/>
    <col min="4" max="4" width="8.33203125" customWidth="1"/>
    <col min="5" max="5" width="14.109375" customWidth="1"/>
    <col min="9" max="9" width="15.88671875" customWidth="1"/>
  </cols>
  <sheetData>
    <row r="1" spans="1:9" ht="18.75" thickTop="1" x14ac:dyDescent="0.2">
      <c r="A1" s="1199" t="s">
        <v>101</v>
      </c>
      <c r="B1" s="371"/>
      <c r="C1" s="371"/>
      <c r="D1" s="371"/>
      <c r="E1" s="371"/>
      <c r="F1" s="371"/>
      <c r="G1" s="371"/>
      <c r="H1" s="371"/>
      <c r="I1" s="372"/>
    </row>
    <row r="2" spans="1:9" ht="15.75" x14ac:dyDescent="0.2">
      <c r="A2" s="320" t="s">
        <v>302</v>
      </c>
      <c r="B2" s="212"/>
      <c r="C2" s="212"/>
      <c r="D2" s="212"/>
      <c r="E2" s="212"/>
      <c r="F2" s="212"/>
      <c r="G2" s="212"/>
      <c r="H2" s="212"/>
      <c r="I2" s="290"/>
    </row>
    <row r="3" spans="1:9" x14ac:dyDescent="0.2">
      <c r="A3" s="1529" t="s">
        <v>37</v>
      </c>
      <c r="B3" s="1452"/>
      <c r="C3" s="1196">
        <f>'Input Data'!$D$20</f>
        <v>0</v>
      </c>
      <c r="D3" s="212" t="s">
        <v>226</v>
      </c>
      <c r="E3" s="1195">
        <f>'Input Data'!$D$5</f>
        <v>0</v>
      </c>
      <c r="F3" s="212"/>
      <c r="G3" s="212"/>
      <c r="H3" s="212"/>
      <c r="I3" s="290"/>
    </row>
    <row r="4" spans="1:9" ht="15.75" thickBot="1" x14ac:dyDescent="0.25">
      <c r="A4" s="369"/>
      <c r="B4" s="268"/>
      <c r="C4" s="268"/>
      <c r="D4" s="268"/>
      <c r="E4" s="268"/>
      <c r="F4" s="268"/>
      <c r="G4" s="268"/>
      <c r="H4" s="268"/>
      <c r="I4" s="430"/>
    </row>
    <row r="5" spans="1:9" ht="15.75" thickTop="1" x14ac:dyDescent="0.2">
      <c r="A5" s="242"/>
      <c r="B5" s="212"/>
      <c r="C5" s="212"/>
      <c r="D5" s="212"/>
      <c r="E5" s="212"/>
      <c r="F5" s="212"/>
      <c r="G5" s="212"/>
      <c r="H5" s="212"/>
      <c r="I5" s="290"/>
    </row>
    <row r="6" spans="1:9" x14ac:dyDescent="0.2">
      <c r="A6" s="398" t="s">
        <v>102</v>
      </c>
      <c r="B6" s="377"/>
      <c r="C6" s="377"/>
      <c r="D6" s="377"/>
      <c r="E6" s="377"/>
      <c r="F6" s="377"/>
      <c r="G6" s="377"/>
      <c r="H6" s="377"/>
      <c r="I6" s="378"/>
    </row>
    <row r="7" spans="1:9" x14ac:dyDescent="0.2">
      <c r="A7" s="379" t="s">
        <v>4</v>
      </c>
      <c r="B7" s="1530" t="s">
        <v>103</v>
      </c>
      <c r="C7" s="1531"/>
      <c r="D7" s="1532"/>
      <c r="E7" s="380" t="s">
        <v>104</v>
      </c>
      <c r="F7" s="1530" t="s">
        <v>40</v>
      </c>
      <c r="G7" s="1531"/>
      <c r="H7" s="1532"/>
      <c r="I7" s="381" t="s">
        <v>50</v>
      </c>
    </row>
    <row r="8" spans="1:9" x14ac:dyDescent="0.2">
      <c r="A8" s="458"/>
      <c r="B8" s="1519"/>
      <c r="C8" s="1523"/>
      <c r="D8" s="1520"/>
      <c r="E8" s="459"/>
      <c r="F8" s="1519"/>
      <c r="G8" s="1523"/>
      <c r="H8" s="1520"/>
      <c r="I8" s="460"/>
    </row>
    <row r="9" spans="1:9" x14ac:dyDescent="0.2">
      <c r="A9" s="385"/>
      <c r="B9" s="1504"/>
      <c r="C9" s="1515"/>
      <c r="D9" s="1505"/>
      <c r="E9" s="386"/>
      <c r="F9" s="1504"/>
      <c r="G9" s="1515"/>
      <c r="H9" s="1505"/>
      <c r="I9" s="424"/>
    </row>
    <row r="10" spans="1:9" x14ac:dyDescent="0.2">
      <c r="A10" s="385"/>
      <c r="B10" s="1504"/>
      <c r="C10" s="1515"/>
      <c r="D10" s="1505"/>
      <c r="E10" s="386"/>
      <c r="F10" s="1504"/>
      <c r="G10" s="1515"/>
      <c r="H10" s="1505"/>
      <c r="I10" s="424"/>
    </row>
    <row r="11" spans="1:9" x14ac:dyDescent="0.2">
      <c r="A11" s="385"/>
      <c r="B11" s="1504"/>
      <c r="C11" s="1515"/>
      <c r="D11" s="1505"/>
      <c r="E11" s="386"/>
      <c r="F11" s="1504"/>
      <c r="G11" s="1515"/>
      <c r="H11" s="1505"/>
      <c r="I11" s="424"/>
    </row>
    <row r="12" spans="1:9" x14ac:dyDescent="0.2">
      <c r="A12" s="385"/>
      <c r="B12" s="1504"/>
      <c r="C12" s="1515"/>
      <c r="D12" s="1505"/>
      <c r="E12" s="386"/>
      <c r="F12" s="1504"/>
      <c r="G12" s="1515"/>
      <c r="H12" s="1505"/>
      <c r="I12" s="424"/>
    </row>
    <row r="13" spans="1:9" x14ac:dyDescent="0.2">
      <c r="A13" s="385"/>
      <c r="B13" s="1504"/>
      <c r="C13" s="1515"/>
      <c r="D13" s="1505"/>
      <c r="E13" s="386"/>
      <c r="F13" s="1504"/>
      <c r="G13" s="1515"/>
      <c r="H13" s="1505"/>
      <c r="I13" s="424"/>
    </row>
    <row r="14" spans="1:9" x14ac:dyDescent="0.2">
      <c r="A14" s="385"/>
      <c r="B14" s="1504"/>
      <c r="C14" s="1515"/>
      <c r="D14" s="1505"/>
      <c r="E14" s="386"/>
      <c r="F14" s="1504"/>
      <c r="G14" s="1515"/>
      <c r="H14" s="1505"/>
      <c r="I14" s="424"/>
    </row>
    <row r="15" spans="1:9" x14ac:dyDescent="0.2">
      <c r="A15" s="385"/>
      <c r="B15" s="1504"/>
      <c r="C15" s="1515"/>
      <c r="D15" s="1505"/>
      <c r="E15" s="386"/>
      <c r="F15" s="1504"/>
      <c r="G15" s="1515"/>
      <c r="H15" s="1505"/>
      <c r="I15" s="424"/>
    </row>
    <row r="16" spans="1:9" x14ac:dyDescent="0.2">
      <c r="A16" s="385"/>
      <c r="B16" s="1504"/>
      <c r="C16" s="1515"/>
      <c r="D16" s="1505"/>
      <c r="E16" s="386"/>
      <c r="F16" s="1504"/>
      <c r="G16" s="1515"/>
      <c r="H16" s="1505"/>
      <c r="I16" s="424"/>
    </row>
    <row r="17" spans="1:9" ht="15.75" thickBot="1" x14ac:dyDescent="0.25">
      <c r="A17" s="461"/>
      <c r="B17" s="1506"/>
      <c r="C17" s="1517"/>
      <c r="D17" s="1507"/>
      <c r="E17" s="462"/>
      <c r="F17" s="1506"/>
      <c r="G17" s="1517"/>
      <c r="H17" s="1507"/>
      <c r="I17" s="463"/>
    </row>
    <row r="18" spans="1:9" x14ac:dyDescent="0.2">
      <c r="A18" s="577"/>
      <c r="B18" s="578"/>
      <c r="C18" s="578"/>
      <c r="D18" s="578"/>
      <c r="E18" s="578"/>
      <c r="F18" s="578"/>
      <c r="G18" s="578"/>
      <c r="H18" s="644" t="s">
        <v>107</v>
      </c>
      <c r="I18" s="645">
        <f>SUM(I8:I17)</f>
        <v>0</v>
      </c>
    </row>
    <row r="19" spans="1:9" ht="15.75" thickBot="1" x14ac:dyDescent="0.25">
      <c r="A19" s="391"/>
      <c r="B19" s="397"/>
      <c r="C19" s="397"/>
      <c r="D19" s="397"/>
      <c r="E19" s="397"/>
      <c r="F19" s="397"/>
      <c r="G19" s="397"/>
      <c r="H19" s="646" t="s">
        <v>332</v>
      </c>
      <c r="I19" s="647">
        <v>0</v>
      </c>
    </row>
    <row r="20" spans="1:9" ht="16.5" thickTop="1" thickBot="1" x14ac:dyDescent="0.25">
      <c r="A20" s="242"/>
      <c r="B20" s="212"/>
      <c r="C20" s="212"/>
      <c r="D20" s="212"/>
      <c r="E20" s="212"/>
      <c r="F20" s="212"/>
      <c r="G20" s="212"/>
      <c r="H20" s="397" t="s">
        <v>333</v>
      </c>
      <c r="I20" s="648">
        <f>I18-I19</f>
        <v>0</v>
      </c>
    </row>
    <row r="21" spans="1:9" x14ac:dyDescent="0.2">
      <c r="A21" s="623" t="s">
        <v>108</v>
      </c>
      <c r="B21" s="624"/>
      <c r="C21" s="624"/>
      <c r="D21" s="624"/>
      <c r="E21" s="624"/>
      <c r="F21" s="624"/>
      <c r="G21" s="624"/>
      <c r="H21" s="624"/>
      <c r="I21" s="625"/>
    </row>
    <row r="22" spans="1:9" x14ac:dyDescent="0.2">
      <c r="A22" s="426" t="s">
        <v>109</v>
      </c>
      <c r="B22" s="212" t="s">
        <v>105</v>
      </c>
      <c r="C22" s="212"/>
      <c r="D22" s="270" t="s">
        <v>110</v>
      </c>
      <c r="E22" s="212" t="s">
        <v>106</v>
      </c>
      <c r="F22" s="270"/>
      <c r="G22" s="464" t="s">
        <v>111</v>
      </c>
      <c r="H22" s="212"/>
      <c r="I22" s="416"/>
    </row>
    <row r="23" spans="1:9" x14ac:dyDescent="0.2">
      <c r="A23" s="426" t="s">
        <v>112</v>
      </c>
      <c r="B23" s="212" t="s">
        <v>113</v>
      </c>
      <c r="C23" s="212"/>
      <c r="D23" s="270" t="s">
        <v>114</v>
      </c>
      <c r="E23" s="212" t="s">
        <v>115</v>
      </c>
      <c r="F23" s="270"/>
      <c r="G23" s="270" t="s">
        <v>116</v>
      </c>
      <c r="H23" s="212"/>
      <c r="I23" s="416"/>
    </row>
    <row r="24" spans="1:9" ht="15.75" thickBot="1" x14ac:dyDescent="0.25">
      <c r="A24" s="369"/>
      <c r="B24" s="268"/>
      <c r="C24" s="268"/>
      <c r="D24" s="268"/>
      <c r="E24" s="268"/>
      <c r="F24" s="268"/>
      <c r="G24" s="268"/>
      <c r="H24" s="268"/>
      <c r="I24" s="565"/>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9:D9"/>
    <mergeCell ref="F9:H9"/>
    <mergeCell ref="A3:B3"/>
    <mergeCell ref="B7:D7"/>
    <mergeCell ref="F7:H7"/>
    <mergeCell ref="B8:D8"/>
    <mergeCell ref="F8:H8"/>
    <mergeCell ref="B10:D10"/>
    <mergeCell ref="F10:H10"/>
    <mergeCell ref="B11:D11"/>
    <mergeCell ref="F11:H11"/>
    <mergeCell ref="B12:D12"/>
    <mergeCell ref="F12:H12"/>
    <mergeCell ref="B13:D13"/>
    <mergeCell ref="F13:H13"/>
    <mergeCell ref="B14:D14"/>
    <mergeCell ref="F14:H14"/>
    <mergeCell ref="B17:D17"/>
    <mergeCell ref="F17:H17"/>
    <mergeCell ref="B15:D15"/>
    <mergeCell ref="F15:H15"/>
    <mergeCell ref="B16:D16"/>
    <mergeCell ref="F16:H16"/>
  </mergeCells>
  <phoneticPr fontId="99" type="noConversion"/>
  <printOptions horizontalCentered="1"/>
  <pageMargins left="0.74803149606299213" right="0.74803149606299213" top="0.98425196850393704" bottom="0.98425196850393704" header="0.51181102362204722" footer="0.51181102362204722"/>
  <pageSetup paperSize="9" scale="75" orientation="portrait" horizontalDpi="300" verticalDpi="300" r:id="rId2"/>
  <headerFooter alignWithMargins="0"/>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sqref="A1:L57"/>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851"/>
      <c r="B1" s="852"/>
      <c r="C1" s="852"/>
      <c r="D1" s="852"/>
      <c r="E1" s="852"/>
      <c r="F1" s="852"/>
      <c r="G1" s="852"/>
      <c r="H1" s="852"/>
      <c r="I1" s="852"/>
      <c r="J1" s="852"/>
      <c r="K1" s="852" t="s">
        <v>373</v>
      </c>
      <c r="L1" s="853"/>
    </row>
    <row r="2" spans="1:12" ht="15.75" x14ac:dyDescent="0.25">
      <c r="A2" s="854"/>
      <c r="B2" s="855"/>
      <c r="C2" s="855"/>
      <c r="D2" s="855"/>
      <c r="E2" s="855"/>
      <c r="F2" s="856" t="s">
        <v>374</v>
      </c>
      <c r="G2" s="855"/>
      <c r="H2" s="855"/>
      <c r="I2" s="855"/>
      <c r="J2" s="855"/>
      <c r="K2" s="855"/>
      <c r="L2" s="857"/>
    </row>
    <row r="3" spans="1:12" x14ac:dyDescent="0.2">
      <c r="A3" s="854"/>
      <c r="B3" s="855"/>
      <c r="C3" s="855"/>
      <c r="D3" s="855"/>
      <c r="E3" s="855"/>
      <c r="F3" s="855"/>
      <c r="G3" s="855"/>
      <c r="H3" s="855"/>
      <c r="I3" s="855"/>
      <c r="J3" s="855"/>
      <c r="K3" s="855"/>
      <c r="L3" s="641"/>
    </row>
    <row r="4" spans="1:12" x14ac:dyDescent="0.2">
      <c r="A4" s="854"/>
      <c r="B4" s="855"/>
      <c r="C4" s="855"/>
      <c r="D4" s="855"/>
      <c r="E4" s="855"/>
      <c r="F4" s="858" t="s">
        <v>375</v>
      </c>
      <c r="G4" s="1196">
        <f>'Input Data'!$D$20</f>
        <v>0</v>
      </c>
      <c r="H4" s="855"/>
      <c r="I4" s="855"/>
      <c r="J4" s="859" t="s">
        <v>4</v>
      </c>
      <c r="K4" s="855" t="s">
        <v>376</v>
      </c>
      <c r="L4" s="860"/>
    </row>
    <row r="5" spans="1:12" x14ac:dyDescent="0.2">
      <c r="A5" s="854"/>
      <c r="B5" s="855"/>
      <c r="C5" s="855"/>
      <c r="D5" s="855"/>
      <c r="E5" s="855"/>
      <c r="F5" s="855"/>
      <c r="G5" s="855"/>
      <c r="H5" s="855"/>
      <c r="I5" s="855"/>
      <c r="J5" s="855"/>
      <c r="K5" s="855"/>
      <c r="L5" s="861"/>
    </row>
    <row r="6" spans="1:12" x14ac:dyDescent="0.2">
      <c r="A6" s="854"/>
      <c r="B6" s="862" t="s">
        <v>377</v>
      </c>
      <c r="C6" s="855"/>
      <c r="D6" s="862" t="s">
        <v>376</v>
      </c>
      <c r="E6" s="1545"/>
      <c r="F6" s="1546"/>
      <c r="G6" s="1546"/>
      <c r="H6" s="1546"/>
      <c r="I6" s="1546"/>
      <c r="J6" s="1546"/>
      <c r="K6" s="1546"/>
      <c r="L6" s="1547"/>
    </row>
    <row r="7" spans="1:12" x14ac:dyDescent="0.2">
      <c r="A7" s="854"/>
      <c r="B7" s="862"/>
      <c r="C7" s="855"/>
      <c r="D7" s="862"/>
      <c r="E7" s="1548"/>
      <c r="F7" s="1548"/>
      <c r="G7" s="1548"/>
      <c r="H7" s="1548"/>
      <c r="I7" s="1548"/>
      <c r="J7" s="1548"/>
      <c r="K7" s="1548"/>
      <c r="L7" s="1549"/>
    </row>
    <row r="8" spans="1:12" x14ac:dyDescent="0.2">
      <c r="A8" s="854"/>
      <c r="B8" s="862"/>
      <c r="C8" s="855"/>
      <c r="D8" s="862"/>
      <c r="E8" s="863"/>
      <c r="F8" s="864"/>
      <c r="G8" s="864"/>
      <c r="H8" s="864"/>
      <c r="I8" s="864"/>
      <c r="J8" s="864"/>
      <c r="K8" s="864"/>
      <c r="L8" s="865"/>
    </row>
    <row r="9" spans="1:12" x14ac:dyDescent="0.2">
      <c r="A9" s="854"/>
      <c r="B9" s="855"/>
      <c r="C9" s="855"/>
      <c r="D9" s="855"/>
      <c r="E9" s="866" t="s">
        <v>378</v>
      </c>
      <c r="F9" s="1195">
        <f>'Input Data'!$D$5</f>
        <v>0</v>
      </c>
      <c r="G9" s="867"/>
      <c r="H9" s="241"/>
      <c r="I9" s="867"/>
      <c r="K9" s="867"/>
      <c r="L9" s="861"/>
    </row>
    <row r="10" spans="1:12" x14ac:dyDescent="0.2">
      <c r="A10" s="854"/>
      <c r="B10" s="855"/>
      <c r="C10" s="868"/>
      <c r="D10" s="855"/>
      <c r="E10" s="869"/>
      <c r="F10" s="870"/>
      <c r="G10" s="870"/>
      <c r="H10" s="870"/>
      <c r="I10" s="870"/>
      <c r="J10" s="870"/>
      <c r="K10" s="871"/>
      <c r="L10" s="872"/>
    </row>
    <row r="11" spans="1:12" x14ac:dyDescent="0.2">
      <c r="A11" s="854"/>
      <c r="B11" s="862" t="s">
        <v>379</v>
      </c>
      <c r="C11" s="855"/>
      <c r="D11" s="862" t="s">
        <v>376</v>
      </c>
      <c r="E11" s="1550"/>
      <c r="F11" s="1551"/>
      <c r="G11" s="1551"/>
      <c r="H11" s="1551"/>
      <c r="I11" s="1551"/>
      <c r="J11" s="1551"/>
      <c r="K11" s="1551"/>
      <c r="L11" s="1552"/>
    </row>
    <row r="12" spans="1:12" x14ac:dyDescent="0.2">
      <c r="A12" s="854"/>
      <c r="B12" s="862" t="s">
        <v>380</v>
      </c>
      <c r="C12" s="855"/>
      <c r="D12" s="855"/>
      <c r="E12" s="1553"/>
      <c r="F12" s="1554"/>
      <c r="G12" s="1554"/>
      <c r="H12" s="1554"/>
      <c r="I12" s="1554"/>
      <c r="J12" s="1554"/>
      <c r="K12" s="855" t="s">
        <v>381</v>
      </c>
      <c r="L12" s="873"/>
    </row>
    <row r="13" spans="1:12" x14ac:dyDescent="0.2">
      <c r="A13" s="854"/>
      <c r="B13" s="862" t="s">
        <v>382</v>
      </c>
      <c r="C13" s="855"/>
      <c r="D13" s="862" t="s">
        <v>376</v>
      </c>
      <c r="E13" s="874"/>
      <c r="F13" s="871"/>
      <c r="G13" s="855"/>
      <c r="H13" s="858" t="s">
        <v>383</v>
      </c>
      <c r="I13" s="875" t="s">
        <v>376</v>
      </c>
      <c r="J13" s="874"/>
      <c r="K13" s="871"/>
      <c r="L13" s="641"/>
    </row>
    <row r="14" spans="1:12" x14ac:dyDescent="0.2">
      <c r="A14" s="854"/>
      <c r="B14" s="855"/>
      <c r="C14" s="855"/>
      <c r="D14" s="855"/>
      <c r="E14" s="855"/>
      <c r="F14" s="855"/>
      <c r="G14" s="855"/>
      <c r="H14" s="855"/>
      <c r="I14" s="855"/>
      <c r="J14" s="855"/>
      <c r="K14" s="855"/>
      <c r="L14" s="641"/>
    </row>
    <row r="15" spans="1:12" x14ac:dyDescent="0.2">
      <c r="A15" s="854"/>
      <c r="B15" s="862" t="s">
        <v>384</v>
      </c>
      <c r="C15" s="855"/>
      <c r="D15" s="862" t="s">
        <v>376</v>
      </c>
      <c r="E15" s="874"/>
      <c r="F15" s="871"/>
      <c r="G15" s="855"/>
      <c r="H15" s="858" t="s">
        <v>385</v>
      </c>
      <c r="I15" s="875" t="s">
        <v>376</v>
      </c>
      <c r="J15" s="876"/>
      <c r="K15" s="870"/>
      <c r="L15" s="641"/>
    </row>
    <row r="16" spans="1:12" x14ac:dyDescent="0.2">
      <c r="A16" s="854"/>
      <c r="B16" s="862"/>
      <c r="C16" s="855"/>
      <c r="D16" s="862"/>
      <c r="E16" s="862"/>
      <c r="F16" s="855"/>
      <c r="G16" s="855"/>
      <c r="H16" s="862"/>
      <c r="I16" s="862"/>
      <c r="J16" s="862"/>
      <c r="K16" s="855"/>
      <c r="L16" s="877"/>
    </row>
    <row r="17" spans="1:12" ht="15.75" x14ac:dyDescent="0.25">
      <c r="A17" s="878"/>
      <c r="B17" s="862" t="s">
        <v>386</v>
      </c>
      <c r="C17" s="855"/>
      <c r="D17" s="855"/>
      <c r="E17" s="855"/>
      <c r="F17" s="855"/>
      <c r="G17" s="855"/>
      <c r="H17" s="855"/>
      <c r="I17" s="855"/>
      <c r="J17" s="855"/>
      <c r="K17" s="855"/>
      <c r="L17" s="879" t="s">
        <v>387</v>
      </c>
    </row>
    <row r="18" spans="1:12" ht="15" customHeight="1" x14ac:dyDescent="0.2">
      <c r="A18" s="1555" t="s">
        <v>388</v>
      </c>
      <c r="B18" s="855"/>
      <c r="C18" s="855"/>
      <c r="D18" s="855"/>
      <c r="E18" s="855"/>
      <c r="F18" s="880"/>
      <c r="G18" s="855"/>
      <c r="H18" s="855"/>
      <c r="I18" s="855"/>
      <c r="J18" s="855"/>
      <c r="K18" s="855"/>
      <c r="L18" s="881"/>
    </row>
    <row r="19" spans="1:12" x14ac:dyDescent="0.2">
      <c r="A19" s="1556"/>
      <c r="B19" s="862" t="s">
        <v>389</v>
      </c>
      <c r="C19" s="855"/>
      <c r="D19" s="862" t="s">
        <v>376</v>
      </c>
      <c r="E19" s="880" t="s">
        <v>390</v>
      </c>
      <c r="F19" s="880"/>
      <c r="G19" s="855"/>
      <c r="H19" s="855" t="s">
        <v>391</v>
      </c>
      <c r="I19" s="855"/>
      <c r="J19" s="855"/>
      <c r="K19" s="855"/>
      <c r="L19" s="882"/>
    </row>
    <row r="20" spans="1:12" x14ac:dyDescent="0.2">
      <c r="A20" s="1556"/>
      <c r="B20" s="855"/>
      <c r="C20" s="855"/>
      <c r="D20" s="855"/>
      <c r="E20" s="855"/>
      <c r="F20" s="855"/>
      <c r="G20" s="855"/>
      <c r="H20" s="883" t="s">
        <v>392</v>
      </c>
      <c r="I20" s="855"/>
      <c r="J20" s="883"/>
      <c r="K20" s="855"/>
      <c r="L20" s="884"/>
    </row>
    <row r="21" spans="1:12" ht="15" customHeight="1" x14ac:dyDescent="0.2">
      <c r="A21" s="1557"/>
      <c r="B21" s="855"/>
      <c r="C21" s="855"/>
      <c r="D21" s="855"/>
      <c r="E21" s="855"/>
      <c r="F21" s="855"/>
      <c r="G21" s="855"/>
      <c r="H21" s="1538" t="s">
        <v>393</v>
      </c>
      <c r="I21" s="855"/>
      <c r="J21" s="1538" t="s">
        <v>394</v>
      </c>
      <c r="K21" s="855"/>
      <c r="L21" s="885"/>
    </row>
    <row r="22" spans="1:12" x14ac:dyDescent="0.2">
      <c r="A22" s="886" t="s">
        <v>395</v>
      </c>
      <c r="B22" s="862" t="s">
        <v>396</v>
      </c>
      <c r="C22" s="855"/>
      <c r="D22" s="862" t="s">
        <v>376</v>
      </c>
      <c r="E22" s="880"/>
      <c r="F22" s="855"/>
      <c r="G22" s="855"/>
      <c r="H22" s="1539"/>
      <c r="I22" s="855"/>
      <c r="J22" s="1539"/>
      <c r="K22" s="855"/>
      <c r="L22" s="882"/>
    </row>
    <row r="23" spans="1:12" x14ac:dyDescent="0.2">
      <c r="A23" s="887"/>
      <c r="B23" s="862"/>
      <c r="C23" s="888" t="s">
        <v>397</v>
      </c>
      <c r="D23" s="888"/>
      <c r="E23" s="888"/>
      <c r="F23" s="888"/>
      <c r="G23" s="888"/>
      <c r="H23" s="889"/>
      <c r="I23" s="888"/>
      <c r="J23" s="889"/>
      <c r="K23" s="855"/>
      <c r="L23" s="890"/>
    </row>
    <row r="24" spans="1:12" x14ac:dyDescent="0.2">
      <c r="A24" s="887"/>
      <c r="B24" s="862"/>
      <c r="C24" s="855" t="s">
        <v>398</v>
      </c>
      <c r="D24" s="862"/>
      <c r="E24" s="855"/>
      <c r="F24" s="855"/>
      <c r="G24" s="855"/>
      <c r="H24" s="891"/>
      <c r="I24" s="855"/>
      <c r="J24" s="891"/>
      <c r="K24" s="855"/>
      <c r="L24" s="890"/>
    </row>
    <row r="25" spans="1:12" x14ac:dyDescent="0.2">
      <c r="A25" s="887"/>
      <c r="B25" s="855"/>
      <c r="C25" s="855" t="s">
        <v>399</v>
      </c>
      <c r="D25" s="862"/>
      <c r="E25" s="855"/>
      <c r="F25" s="855"/>
      <c r="G25" s="855"/>
      <c r="H25" s="892"/>
      <c r="I25" s="855"/>
      <c r="J25" s="892"/>
      <c r="K25" s="855"/>
      <c r="L25" s="885"/>
    </row>
    <row r="26" spans="1:12" x14ac:dyDescent="0.2">
      <c r="A26" s="887"/>
      <c r="B26" s="855"/>
      <c r="C26" s="855" t="s">
        <v>400</v>
      </c>
      <c r="D26" s="880"/>
      <c r="E26" s="855"/>
      <c r="F26" s="855"/>
      <c r="G26" s="855"/>
      <c r="H26" s="892"/>
      <c r="I26" s="855"/>
      <c r="J26" s="892"/>
      <c r="K26" s="855"/>
      <c r="L26" s="885"/>
    </row>
    <row r="27" spans="1:12" x14ac:dyDescent="0.2">
      <c r="A27" s="887"/>
      <c r="C27" s="880"/>
      <c r="H27" s="892"/>
      <c r="I27" s="855"/>
      <c r="J27" s="892"/>
      <c r="K27" s="855"/>
      <c r="L27" s="890"/>
    </row>
    <row r="28" spans="1:12" ht="15.75" thickBot="1" x14ac:dyDescent="0.25">
      <c r="A28" s="887"/>
      <c r="B28" s="862" t="s">
        <v>401</v>
      </c>
      <c r="C28" s="855" t="s">
        <v>402</v>
      </c>
      <c r="D28" s="855"/>
      <c r="E28" s="855"/>
      <c r="F28" s="855"/>
      <c r="G28" s="855"/>
      <c r="H28" s="893"/>
      <c r="I28" s="855"/>
      <c r="J28" s="894"/>
      <c r="K28" s="855"/>
      <c r="L28" s="885"/>
    </row>
    <row r="29" spans="1:12" ht="15.75" thickBot="1" x14ac:dyDescent="0.25">
      <c r="A29" s="887"/>
      <c r="B29" s="855"/>
      <c r="C29" s="855"/>
      <c r="D29" s="862"/>
      <c r="E29" s="855"/>
      <c r="F29" s="855"/>
      <c r="G29" s="895" t="s">
        <v>403</v>
      </c>
      <c r="H29" s="896">
        <f>SUM(H23:H28)</f>
        <v>0</v>
      </c>
      <c r="I29" s="855"/>
      <c r="J29" s="897">
        <f>SUM(J24:J28)</f>
        <v>0</v>
      </c>
      <c r="K29" s="855"/>
      <c r="L29" s="882">
        <f>J29</f>
        <v>0</v>
      </c>
    </row>
    <row r="30" spans="1:12" x14ac:dyDescent="0.2">
      <c r="A30" s="887"/>
      <c r="B30" s="855"/>
      <c r="C30" s="855"/>
      <c r="D30" s="855"/>
      <c r="E30" s="855"/>
      <c r="F30" s="855"/>
      <c r="G30" s="855"/>
      <c r="H30" s="855"/>
      <c r="I30" s="855"/>
      <c r="J30" s="898"/>
      <c r="K30" s="855"/>
      <c r="L30" s="885"/>
    </row>
    <row r="31" spans="1:12" x14ac:dyDescent="0.2">
      <c r="A31" s="887"/>
      <c r="B31" s="855"/>
      <c r="C31" s="855"/>
      <c r="D31" s="855"/>
      <c r="E31" s="855"/>
      <c r="F31" s="855"/>
      <c r="G31" s="855"/>
      <c r="H31" s="1535" t="s">
        <v>404</v>
      </c>
      <c r="I31" s="1536"/>
      <c r="J31" s="1537"/>
      <c r="K31" s="855"/>
      <c r="L31" s="885"/>
    </row>
    <row r="32" spans="1:12" ht="15" customHeight="1" x14ac:dyDescent="0.2">
      <c r="A32" s="887"/>
      <c r="B32" s="862" t="s">
        <v>405</v>
      </c>
      <c r="C32" s="855"/>
      <c r="D32" s="855"/>
      <c r="E32" s="855"/>
      <c r="F32" s="855"/>
      <c r="G32" s="855"/>
      <c r="H32" s="1538" t="s">
        <v>393</v>
      </c>
      <c r="I32" s="899"/>
      <c r="J32" s="1538" t="s">
        <v>394</v>
      </c>
      <c r="K32" s="855"/>
      <c r="L32" s="885"/>
    </row>
    <row r="33" spans="1:12" x14ac:dyDescent="0.2">
      <c r="A33" s="887"/>
      <c r="B33" s="855"/>
      <c r="C33" s="855"/>
      <c r="D33" s="855"/>
      <c r="E33" s="855"/>
      <c r="F33" s="855"/>
      <c r="G33" s="855"/>
      <c r="H33" s="1539"/>
      <c r="I33" s="900"/>
      <c r="J33" s="1539"/>
      <c r="K33" s="855"/>
      <c r="L33" s="885"/>
    </row>
    <row r="34" spans="1:12" x14ac:dyDescent="0.2">
      <c r="A34" s="886" t="s">
        <v>406</v>
      </c>
      <c r="B34" s="862" t="s">
        <v>407</v>
      </c>
      <c r="C34" s="855"/>
      <c r="D34" s="862" t="s">
        <v>376</v>
      </c>
      <c r="E34" s="901"/>
      <c r="F34" s="902"/>
      <c r="G34" s="903"/>
      <c r="H34" s="891"/>
      <c r="I34" s="904"/>
      <c r="J34" s="891"/>
      <c r="K34" s="855"/>
      <c r="L34" s="885"/>
    </row>
    <row r="35" spans="1:12" x14ac:dyDescent="0.2">
      <c r="A35" s="886"/>
      <c r="B35" s="862" t="s">
        <v>408</v>
      </c>
      <c r="C35" s="880"/>
      <c r="D35" s="905"/>
      <c r="E35" s="880"/>
      <c r="F35" s="1540"/>
      <c r="G35" s="1541"/>
      <c r="H35" s="893"/>
      <c r="I35" s="904"/>
      <c r="J35" s="893"/>
      <c r="K35" s="855"/>
      <c r="L35" s="885"/>
    </row>
    <row r="36" spans="1:12" x14ac:dyDescent="0.2">
      <c r="A36" s="886" t="s">
        <v>409</v>
      </c>
      <c r="B36" s="862" t="s">
        <v>410</v>
      </c>
      <c r="C36" s="880"/>
      <c r="D36" s="905"/>
      <c r="E36" s="880"/>
      <c r="F36" s="1540"/>
      <c r="G36" s="1541"/>
      <c r="H36" s="891"/>
      <c r="I36" s="904"/>
      <c r="J36" s="891"/>
      <c r="K36" s="855"/>
      <c r="L36" s="885"/>
    </row>
    <row r="37" spans="1:12" ht="15.75" thickBot="1" x14ac:dyDescent="0.25">
      <c r="A37" s="886"/>
      <c r="B37" s="855"/>
      <c r="C37" s="880"/>
      <c r="D37" s="880"/>
      <c r="E37" s="880"/>
      <c r="F37" s="880"/>
      <c r="G37" s="880"/>
      <c r="H37" s="893"/>
      <c r="I37" s="904"/>
      <c r="J37" s="893"/>
      <c r="K37" s="855"/>
      <c r="L37" s="885"/>
    </row>
    <row r="38" spans="1:12" ht="15.75" thickBot="1" x14ac:dyDescent="0.25">
      <c r="A38" s="887"/>
      <c r="B38" s="855"/>
      <c r="C38" s="1542" t="s">
        <v>411</v>
      </c>
      <c r="D38" s="1542"/>
      <c r="E38" s="1542"/>
      <c r="F38" s="1542"/>
      <c r="G38" s="1542"/>
      <c r="H38" s="896">
        <f>SUM(H34:H37)</f>
        <v>0</v>
      </c>
      <c r="I38" s="855"/>
      <c r="J38" s="906">
        <f>SUM(J34:J37)</f>
        <v>0</v>
      </c>
      <c r="K38" s="855"/>
      <c r="L38" s="882">
        <f>J38</f>
        <v>0</v>
      </c>
    </row>
    <row r="39" spans="1:12" x14ac:dyDescent="0.2">
      <c r="A39" s="907"/>
      <c r="B39" s="855"/>
      <c r="C39" s="880"/>
      <c r="D39" s="880"/>
      <c r="E39" s="880"/>
      <c r="F39" s="880"/>
      <c r="G39" s="880"/>
      <c r="H39" s="855"/>
      <c r="I39" s="855"/>
      <c r="J39" s="908"/>
      <c r="K39" s="855"/>
      <c r="L39" s="885"/>
    </row>
    <row r="40" spans="1:12" x14ac:dyDescent="0.2">
      <c r="A40" s="907"/>
      <c r="B40" s="862" t="s">
        <v>412</v>
      </c>
      <c r="C40" s="880"/>
      <c r="D40" s="880"/>
      <c r="E40" s="880"/>
      <c r="F40" s="880"/>
      <c r="G40" s="880"/>
      <c r="H40" s="1535" t="s">
        <v>413</v>
      </c>
      <c r="I40" s="1536"/>
      <c r="J40" s="1537"/>
      <c r="K40" s="855"/>
      <c r="L40" s="885"/>
    </row>
    <row r="41" spans="1:12" ht="15" customHeight="1" x14ac:dyDescent="0.2">
      <c r="A41" s="907"/>
      <c r="B41" s="855"/>
      <c r="C41" s="880"/>
      <c r="D41" s="880"/>
      <c r="E41" s="880"/>
      <c r="F41" s="880"/>
      <c r="G41" s="880"/>
      <c r="H41" s="1538" t="s">
        <v>393</v>
      </c>
      <c r="I41" s="899"/>
      <c r="J41" s="1538" t="s">
        <v>394</v>
      </c>
      <c r="K41" s="855"/>
      <c r="L41" s="885"/>
    </row>
    <row r="42" spans="1:12" x14ac:dyDescent="0.2">
      <c r="A42" s="907"/>
      <c r="B42" s="855"/>
      <c r="C42" s="880"/>
      <c r="D42" s="880"/>
      <c r="E42" s="880"/>
      <c r="F42" s="880"/>
      <c r="G42" s="880"/>
      <c r="H42" s="1539"/>
      <c r="I42" s="900"/>
      <c r="J42" s="1539"/>
      <c r="K42" s="855"/>
      <c r="L42" s="885"/>
    </row>
    <row r="43" spans="1:12" x14ac:dyDescent="0.2">
      <c r="A43" s="886" t="s">
        <v>414</v>
      </c>
      <c r="B43" s="862" t="s">
        <v>415</v>
      </c>
      <c r="C43" s="880"/>
      <c r="D43" s="905"/>
      <c r="E43" s="880"/>
      <c r="F43" s="1540"/>
      <c r="G43" s="1541"/>
      <c r="H43" s="909"/>
      <c r="I43" s="855"/>
      <c r="J43" s="909"/>
      <c r="K43" s="855"/>
      <c r="L43" s="885"/>
    </row>
    <row r="44" spans="1:12" x14ac:dyDescent="0.2">
      <c r="A44" s="886"/>
      <c r="B44" s="855"/>
      <c r="C44" s="880"/>
      <c r="D44" s="880"/>
      <c r="E44" s="880"/>
      <c r="F44" s="880"/>
      <c r="G44" s="910"/>
      <c r="H44" s="893"/>
      <c r="I44" s="855"/>
      <c r="J44" s="893"/>
      <c r="K44" s="855"/>
      <c r="L44" s="885"/>
    </row>
    <row r="45" spans="1:12" x14ac:dyDescent="0.2">
      <c r="A45" s="886" t="s">
        <v>414</v>
      </c>
      <c r="B45" s="862" t="s">
        <v>416</v>
      </c>
      <c r="C45" s="880"/>
      <c r="D45" s="905"/>
      <c r="E45" s="880"/>
      <c r="F45" s="902"/>
      <c r="G45" s="903"/>
      <c r="H45" s="891"/>
      <c r="I45" s="855"/>
      <c r="J45" s="891"/>
      <c r="K45" s="855"/>
      <c r="L45" s="885"/>
    </row>
    <row r="46" spans="1:12" ht="15.75" thickBot="1" x14ac:dyDescent="0.25">
      <c r="A46" s="886"/>
      <c r="B46" s="855"/>
      <c r="C46" s="880"/>
      <c r="D46" s="880"/>
      <c r="E46" s="880"/>
      <c r="F46" s="880"/>
      <c r="G46" s="910"/>
      <c r="H46" s="893"/>
      <c r="I46" s="855"/>
      <c r="J46" s="893"/>
      <c r="K46" s="855"/>
      <c r="L46" s="885"/>
    </row>
    <row r="47" spans="1:12" ht="15.75" thickBot="1" x14ac:dyDescent="0.25">
      <c r="A47" s="907"/>
      <c r="B47" s="1543" t="s">
        <v>417</v>
      </c>
      <c r="C47" s="1544"/>
      <c r="D47" s="1544"/>
      <c r="E47" s="1544"/>
      <c r="F47" s="1544"/>
      <c r="G47" s="1544"/>
      <c r="H47" s="911">
        <f>SUM(H43:H46)</f>
        <v>0</v>
      </c>
      <c r="I47" s="855"/>
      <c r="J47" s="906">
        <f>SUM(J43:J46)</f>
        <v>0</v>
      </c>
      <c r="K47" s="855"/>
      <c r="L47" s="882">
        <f>J47</f>
        <v>0</v>
      </c>
    </row>
    <row r="48" spans="1:12" x14ac:dyDescent="0.2">
      <c r="A48" s="907"/>
      <c r="B48" s="855"/>
      <c r="C48" s="855"/>
      <c r="D48" s="855"/>
      <c r="E48" s="855"/>
      <c r="F48" s="855"/>
      <c r="G48" s="855"/>
      <c r="H48" s="912"/>
      <c r="I48" s="855"/>
      <c r="J48" s="855"/>
      <c r="K48" s="855"/>
      <c r="L48" s="885"/>
    </row>
    <row r="49" spans="1:12" ht="16.5" thickBot="1" x14ac:dyDescent="0.3">
      <c r="A49" s="913" t="s">
        <v>418</v>
      </c>
      <c r="B49" s="914" t="s">
        <v>408</v>
      </c>
      <c r="C49" s="915"/>
      <c r="D49" s="915"/>
      <c r="E49" s="915"/>
      <c r="F49" s="241"/>
      <c r="G49" s="859" t="s">
        <v>419</v>
      </c>
      <c r="H49" s="916"/>
      <c r="I49" s="888"/>
      <c r="J49" s="917"/>
      <c r="K49" s="855"/>
      <c r="L49" s="918">
        <f>J49</f>
        <v>0</v>
      </c>
    </row>
    <row r="50" spans="1:12" ht="15.75" thickBot="1" x14ac:dyDescent="0.25">
      <c r="A50" s="907"/>
      <c r="B50" s="915"/>
      <c r="C50" s="919"/>
      <c r="D50" s="858"/>
      <c r="E50" s="858"/>
      <c r="F50" s="241"/>
      <c r="G50" s="858" t="s">
        <v>420</v>
      </c>
      <c r="H50" s="920">
        <f>SUM(H23:H28)+SUM(H34:H36)+SUM(H43:H45)+H49</f>
        <v>0</v>
      </c>
      <c r="I50" s="888"/>
      <c r="J50" s="920">
        <f>SUM(J23:J28)+SUM(J34:J36)+SUM(J43:J45)+J49</f>
        <v>0</v>
      </c>
      <c r="K50" s="855"/>
      <c r="L50" s="885"/>
    </row>
    <row r="51" spans="1:12" x14ac:dyDescent="0.2">
      <c r="A51" s="907"/>
      <c r="B51" s="919"/>
      <c r="C51" s="919"/>
      <c r="D51" s="919"/>
      <c r="E51" s="855"/>
      <c r="F51" s="855"/>
      <c r="G51" s="855"/>
      <c r="H51" s="855"/>
      <c r="I51" s="855"/>
      <c r="J51" s="855"/>
      <c r="K51" s="855"/>
      <c r="L51" s="890"/>
    </row>
    <row r="52" spans="1:12" x14ac:dyDescent="0.2">
      <c r="A52" s="907"/>
      <c r="B52" s="921"/>
      <c r="C52" s="921"/>
      <c r="D52" s="921"/>
      <c r="E52" s="922"/>
      <c r="F52" s="923"/>
      <c r="G52" s="923"/>
      <c r="H52" s="923"/>
      <c r="I52" s="923"/>
      <c r="J52" s="923"/>
      <c r="K52" s="923"/>
      <c r="L52" s="881"/>
    </row>
    <row r="53" spans="1:12" x14ac:dyDescent="0.2">
      <c r="A53" s="907"/>
      <c r="B53" s="880"/>
      <c r="C53" s="880"/>
      <c r="D53" s="880"/>
      <c r="E53" s="924" t="s">
        <v>421</v>
      </c>
      <c r="F53" s="855"/>
      <c r="G53" s="855"/>
      <c r="H53" s="855"/>
      <c r="I53" s="855"/>
      <c r="J53" s="855"/>
      <c r="K53" s="855"/>
      <c r="L53" s="925">
        <f>SUM(L18:L47)</f>
        <v>0</v>
      </c>
    </row>
    <row r="54" spans="1:12" x14ac:dyDescent="0.2">
      <c r="A54" s="907"/>
      <c r="B54" s="880"/>
      <c r="C54" s="880"/>
      <c r="D54" s="880"/>
      <c r="E54" s="924" t="s">
        <v>422</v>
      </c>
      <c r="F54" s="926">
        <v>0.14000000000000001</v>
      </c>
      <c r="G54" s="855" t="s">
        <v>423</v>
      </c>
      <c r="H54" s="927">
        <f>L53</f>
        <v>0</v>
      </c>
      <c r="I54" s="855"/>
      <c r="J54" s="855"/>
      <c r="K54" s="855"/>
      <c r="L54" s="890">
        <f>F54*L53</f>
        <v>0</v>
      </c>
    </row>
    <row r="55" spans="1:12" ht="15.75" thickBot="1" x14ac:dyDescent="0.25">
      <c r="A55" s="907"/>
      <c r="B55" s="880"/>
      <c r="C55" s="880"/>
      <c r="D55" s="880"/>
      <c r="E55" s="904" t="s">
        <v>424</v>
      </c>
      <c r="F55" s="855"/>
      <c r="G55" s="855"/>
      <c r="H55" s="855"/>
      <c r="I55" s="855"/>
      <c r="J55" s="855"/>
      <c r="K55" s="855"/>
      <c r="L55" s="928">
        <f>L49</f>
        <v>0</v>
      </c>
    </row>
    <row r="56" spans="1:12" ht="15.75" thickBot="1" x14ac:dyDescent="0.25">
      <c r="A56" s="907"/>
      <c r="B56" s="929"/>
      <c r="C56" s="929"/>
      <c r="D56" s="929"/>
      <c r="E56" s="1533" t="s">
        <v>425</v>
      </c>
      <c r="F56" s="1534"/>
      <c r="G56" s="1534"/>
      <c r="H56" s="1534"/>
      <c r="I56" s="883"/>
      <c r="J56" s="883"/>
      <c r="K56" s="883"/>
      <c r="L56" s="930">
        <f>L53+L54+L55</f>
        <v>0</v>
      </c>
    </row>
    <row r="57" spans="1:12" ht="15.75" thickBot="1" x14ac:dyDescent="0.25">
      <c r="A57" s="931"/>
      <c r="B57" s="932" t="s">
        <v>426</v>
      </c>
      <c r="C57" s="933"/>
      <c r="D57" s="933"/>
      <c r="E57" s="933"/>
      <c r="F57" s="933"/>
      <c r="G57" s="933"/>
      <c r="H57" s="933"/>
      <c r="I57" s="933"/>
      <c r="J57" s="933"/>
      <c r="K57" s="933"/>
      <c r="L57" s="934"/>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I115"/>
  <sheetViews>
    <sheetView topLeftCell="A31" zoomScale="65" zoomScaleNormal="65" zoomScaleSheetLayoutView="70" workbookViewId="0">
      <selection activeCell="G39" sqref="G39"/>
    </sheetView>
  </sheetViews>
  <sheetFormatPr defaultRowHeight="15" x14ac:dyDescent="0.2"/>
  <cols>
    <col min="1" max="1" width="16.33203125" customWidth="1"/>
    <col min="2" max="2" width="4.21875" customWidth="1"/>
    <col min="3" max="3" width="15.44140625" customWidth="1"/>
    <col min="4" max="4" width="30.77734375" customWidth="1"/>
    <col min="5" max="5" width="19.77734375" customWidth="1"/>
    <col min="6" max="6" width="20.5546875" customWidth="1"/>
    <col min="7" max="7" width="18.88671875" customWidth="1"/>
    <col min="8" max="8" width="19.21875" customWidth="1"/>
    <col min="9" max="9" width="5.44140625" customWidth="1"/>
  </cols>
  <sheetData>
    <row r="1" spans="1:9" ht="66" customHeight="1" thickTop="1" thickBot="1" x14ac:dyDescent="0.25">
      <c r="A1" s="1259" t="s">
        <v>543</v>
      </c>
      <c r="B1" s="1260"/>
      <c r="C1" s="1260"/>
      <c r="D1" s="1260"/>
      <c r="E1" s="1260"/>
      <c r="F1" s="1260"/>
      <c r="G1" s="1260"/>
      <c r="H1" s="1261"/>
    </row>
    <row r="2" spans="1:9" ht="40.5" customHeight="1" thickTop="1" x14ac:dyDescent="0.2">
      <c r="A2" s="1192"/>
      <c r="B2" s="1193"/>
      <c r="C2" s="1193"/>
      <c r="D2" s="1194"/>
      <c r="E2" s="1272" t="str">
        <f>CONCATENATE("FEE FOR ",B7,"S")</f>
        <v>FEE FOR CIVIL &amp; STRUCTURAL ENGINEERING SERVICES</v>
      </c>
      <c r="F2" s="1272"/>
      <c r="G2" s="1272"/>
      <c r="H2" s="1273"/>
    </row>
    <row r="3" spans="1:9" ht="30" customHeight="1" thickBot="1" x14ac:dyDescent="0.25">
      <c r="A3" s="642"/>
      <c r="B3" s="190"/>
      <c r="C3" s="190"/>
      <c r="D3" s="191"/>
      <c r="E3" s="1265" t="str">
        <f>CONCATENATE(D8,":  ",D17," FEES")</f>
        <v>ENGINEERING PROJECT:  2004 FEES</v>
      </c>
      <c r="F3" s="1266"/>
      <c r="G3" s="1266"/>
      <c r="H3" s="827" t="s">
        <v>549</v>
      </c>
    </row>
    <row r="4" spans="1:9" ht="16.5" thickTop="1" x14ac:dyDescent="0.2">
      <c r="A4" s="681"/>
      <c r="B4" s="682"/>
      <c r="C4" s="684" t="s">
        <v>222</v>
      </c>
      <c r="D4" s="189"/>
      <c r="E4" s="664" t="s">
        <v>220</v>
      </c>
      <c r="F4" s="1274"/>
      <c r="G4" s="1274"/>
      <c r="H4" s="43"/>
      <c r="I4" s="6"/>
    </row>
    <row r="5" spans="1:9" ht="15.75" x14ac:dyDescent="0.2">
      <c r="A5" s="677"/>
      <c r="B5" s="678" t="s">
        <v>152</v>
      </c>
      <c r="C5" s="683" t="str">
        <f>IF(D5="","ERROR","")</f>
        <v>ERROR</v>
      </c>
      <c r="D5" s="39"/>
      <c r="E5" s="664" t="s">
        <v>221</v>
      </c>
      <c r="F5" s="292"/>
      <c r="G5" s="293"/>
      <c r="H5" s="828"/>
      <c r="I5" s="6"/>
    </row>
    <row r="6" spans="1:9" ht="18" x14ac:dyDescent="0.2">
      <c r="A6" s="186" t="s">
        <v>223</v>
      </c>
      <c r="B6" s="187"/>
      <c r="C6" s="506" t="str">
        <f>IF(B7="civil engineering service","C","S")</f>
        <v>S</v>
      </c>
      <c r="D6" s="13"/>
      <c r="E6" s="664" t="s">
        <v>271</v>
      </c>
      <c r="F6" s="312"/>
      <c r="G6" s="41"/>
      <c r="H6" s="829"/>
      <c r="I6" s="6"/>
    </row>
    <row r="7" spans="1:9" ht="18" x14ac:dyDescent="0.2">
      <c r="A7" s="685" t="s">
        <v>206</v>
      </c>
      <c r="B7" s="1269" t="s">
        <v>315</v>
      </c>
      <c r="C7" s="1270"/>
      <c r="D7" s="1271"/>
      <c r="E7" s="212"/>
      <c r="F7" s="212"/>
      <c r="G7" s="41"/>
      <c r="H7" s="829"/>
      <c r="I7" s="6"/>
    </row>
    <row r="8" spans="1:9" ht="17.25" customHeight="1" x14ac:dyDescent="0.2">
      <c r="A8" s="192"/>
      <c r="B8" s="686" t="s">
        <v>133</v>
      </c>
      <c r="C8" s="507" t="str">
        <f>IF(D8="engineering project","E","B")</f>
        <v>E</v>
      </c>
      <c r="D8" s="188" t="s">
        <v>174</v>
      </c>
      <c r="E8" s="1267" t="str">
        <f>IF(C8="b","PLEASE USE BUILDING PROJECT PROGRAM",IF(C8="e",""))</f>
        <v/>
      </c>
      <c r="F8" s="1268"/>
      <c r="G8" s="1268"/>
      <c r="H8" s="828"/>
      <c r="I8" s="6"/>
    </row>
    <row r="9" spans="1:9" x14ac:dyDescent="0.2">
      <c r="A9" s="685"/>
      <c r="B9" s="686"/>
      <c r="C9" s="687" t="s">
        <v>122</v>
      </c>
      <c r="D9" s="1262"/>
      <c r="E9" s="1263"/>
      <c r="F9" s="1263"/>
      <c r="G9" s="1263"/>
      <c r="H9" s="1264"/>
      <c r="I9" s="6"/>
    </row>
    <row r="10" spans="1:9" ht="15.75" thickBot="1" x14ac:dyDescent="0.25">
      <c r="A10" s="688"/>
      <c r="B10" s="689"/>
      <c r="C10" s="690"/>
      <c r="D10" s="1275"/>
      <c r="E10" s="1276"/>
      <c r="F10" s="1276"/>
      <c r="G10" s="1276"/>
      <c r="H10" s="1277"/>
      <c r="I10" s="6"/>
    </row>
    <row r="11" spans="1:9" ht="15.75" thickTop="1" x14ac:dyDescent="0.2">
      <c r="A11" s="691"/>
      <c r="B11" s="692"/>
      <c r="C11" s="693" t="s">
        <v>123</v>
      </c>
      <c r="D11" s="1278"/>
      <c r="E11" s="1279"/>
      <c r="F11" s="1279"/>
      <c r="G11" s="1280"/>
      <c r="H11" s="830"/>
      <c r="I11" s="6"/>
    </row>
    <row r="12" spans="1:9" x14ac:dyDescent="0.2">
      <c r="A12" s="685"/>
      <c r="B12" s="686"/>
      <c r="C12" s="687" t="s">
        <v>207</v>
      </c>
      <c r="D12" s="1262"/>
      <c r="E12" s="1263"/>
      <c r="F12" s="1263"/>
      <c r="G12" s="1283"/>
      <c r="H12" s="830"/>
      <c r="I12" s="6"/>
    </row>
    <row r="13" spans="1:9" x14ac:dyDescent="0.2">
      <c r="A13" s="685"/>
      <c r="B13" s="686"/>
      <c r="C13" s="687" t="s">
        <v>208</v>
      </c>
      <c r="D13" s="193"/>
      <c r="E13" s="270" t="s">
        <v>211</v>
      </c>
      <c r="F13" s="794"/>
      <c r="G13" s="664" t="s">
        <v>271</v>
      </c>
      <c r="H13" s="831"/>
      <c r="I13" s="6"/>
    </row>
    <row r="14" spans="1:9" x14ac:dyDescent="0.2">
      <c r="A14" s="186" t="s">
        <v>118</v>
      </c>
      <c r="B14" s="187"/>
      <c r="C14" s="508">
        <f>IF(D14="NONE","NONE",D14)</f>
        <v>0</v>
      </c>
      <c r="D14" s="209"/>
      <c r="E14" s="243" t="str">
        <f>IF(D14="","&lt;-ERROR","")</f>
        <v>&lt;-ERROR</v>
      </c>
      <c r="F14" s="35"/>
      <c r="G14" s="35"/>
      <c r="H14" s="832"/>
      <c r="I14" s="6"/>
    </row>
    <row r="15" spans="1:9" x14ac:dyDescent="0.2">
      <c r="A15" s="685"/>
      <c r="B15" s="686"/>
      <c r="C15" s="687" t="s">
        <v>209</v>
      </c>
      <c r="D15" s="210"/>
      <c r="E15" s="700" t="str">
        <f>IF(D15="","&lt;-ERROR","")</f>
        <v>&lt;-ERROR</v>
      </c>
      <c r="F15" s="35"/>
      <c r="G15" s="35"/>
      <c r="H15" s="833"/>
      <c r="I15" s="6"/>
    </row>
    <row r="16" spans="1:9" x14ac:dyDescent="0.2">
      <c r="A16" s="685"/>
      <c r="B16" s="694"/>
      <c r="C16" s="687" t="s">
        <v>35</v>
      </c>
      <c r="D16" s="45"/>
      <c r="E16" s="701"/>
      <c r="F16" s="2"/>
      <c r="G16" s="2"/>
      <c r="H16" s="290"/>
      <c r="I16" s="6"/>
    </row>
    <row r="17" spans="1:9" ht="15.75" x14ac:dyDescent="0.2">
      <c r="A17" s="685"/>
      <c r="B17" s="687" t="s">
        <v>205</v>
      </c>
      <c r="C17" s="509">
        <f>IF(D17=2003,1,IF(D17=2004,2,IF(D17=2005,3)))</f>
        <v>2</v>
      </c>
      <c r="D17" s="188">
        <v>2004</v>
      </c>
      <c r="E17" s="702"/>
      <c r="F17" s="702" t="s">
        <v>36</v>
      </c>
      <c r="G17" s="703" t="str">
        <f>IF(C17=1, "No 20365 of 3 March 2003",IF(C17=2,"No 26180 of 2 April 2004",IF(C17=3," No 27422 of 1 April 2005","")))</f>
        <v>No 26180 of 2 April 2004</v>
      </c>
      <c r="H17" s="834"/>
      <c r="I17" s="6"/>
    </row>
    <row r="18" spans="1:9" x14ac:dyDescent="0.2">
      <c r="A18" s="685"/>
      <c r="B18" s="694"/>
      <c r="C18" s="687" t="s">
        <v>134</v>
      </c>
      <c r="D18" s="311" t="str">
        <f>IF($H$37&lt;H29,"TIME BASED FEES","PERCENTAGE BASED FEES")</f>
        <v>TIME BASED FEES</v>
      </c>
      <c r="E18" s="170"/>
      <c r="F18" s="46"/>
      <c r="G18" s="46"/>
      <c r="H18" s="835"/>
      <c r="I18" s="6"/>
    </row>
    <row r="19" spans="1:9" x14ac:dyDescent="0.2">
      <c r="A19" s="695"/>
      <c r="B19" s="694"/>
      <c r="C19" s="696" t="s">
        <v>155</v>
      </c>
      <c r="D19" s="294"/>
      <c r="E19" s="170"/>
      <c r="F19" s="46"/>
      <c r="G19" s="46"/>
      <c r="H19" s="835"/>
      <c r="I19" s="6"/>
    </row>
    <row r="20" spans="1:9" ht="17.25" customHeight="1" x14ac:dyDescent="0.2">
      <c r="A20" s="685"/>
      <c r="B20" s="686"/>
      <c r="C20" s="687" t="s">
        <v>20</v>
      </c>
      <c r="D20" s="13"/>
      <c r="E20" s="672"/>
      <c r="F20" s="212"/>
      <c r="G20" s="212"/>
      <c r="H20" s="43"/>
      <c r="I20" s="6"/>
    </row>
    <row r="21" spans="1:9" x14ac:dyDescent="0.2">
      <c r="A21" s="685"/>
      <c r="B21" s="686"/>
      <c r="C21" s="687" t="s">
        <v>124</v>
      </c>
      <c r="D21" s="207"/>
      <c r="E21" s="676"/>
      <c r="F21" s="212"/>
      <c r="G21" s="212"/>
      <c r="H21" s="43"/>
      <c r="I21" s="6"/>
    </row>
    <row r="22" spans="1:9" x14ac:dyDescent="0.2">
      <c r="A22" s="685"/>
      <c r="B22" s="686"/>
      <c r="C22" s="687" t="s">
        <v>210</v>
      </c>
      <c r="D22" s="208"/>
      <c r="E22" s="35"/>
      <c r="F22" s="35"/>
      <c r="G22" s="40"/>
      <c r="H22" s="836"/>
      <c r="I22" s="6"/>
    </row>
    <row r="23" spans="1:9" x14ac:dyDescent="0.2">
      <c r="A23" s="510"/>
      <c r="B23" s="697"/>
      <c r="C23" s="795" t="str">
        <f>IF(E23=1,"STAGE COMPLETED",IF(E23=5,"STAGE COMPLETED","STAGE"))</f>
        <v>STAGE COMPLETED</v>
      </c>
      <c r="D23" s="298" t="s">
        <v>544</v>
      </c>
      <c r="E23" s="775">
        <f>IF($D$23="PRELIMINARY DESIGN",1,IF($D$23="DESIGN &amp; TENDER",2,IF($D$23="WORKING DRAWING",3,IF($D$23="CONSTRUCTION",4,IF($D$23="COMPLETION",5)))))</f>
        <v>5</v>
      </c>
      <c r="F23" s="46"/>
      <c r="G23" s="40"/>
      <c r="H23" s="835"/>
      <c r="I23" s="6"/>
    </row>
    <row r="24" spans="1:9" ht="16.5" x14ac:dyDescent="0.2">
      <c r="A24" s="680"/>
      <c r="B24" s="38"/>
      <c r="C24" s="698" t="s">
        <v>338</v>
      </c>
      <c r="D24" s="699">
        <v>0.7</v>
      </c>
      <c r="E24" s="299"/>
      <c r="F24" s="46"/>
      <c r="G24" s="40"/>
      <c r="H24" s="835"/>
      <c r="I24" s="6"/>
    </row>
    <row r="25" spans="1:9" ht="15.75" thickBot="1" x14ac:dyDescent="0.25">
      <c r="A25" s="1300" t="s">
        <v>272</v>
      </c>
      <c r="B25" s="1301"/>
      <c r="C25" s="1302"/>
      <c r="D25" s="235" t="s">
        <v>214</v>
      </c>
      <c r="E25" s="301"/>
      <c r="F25" s="46"/>
      <c r="G25" s="40"/>
      <c r="H25" s="835"/>
      <c r="I25" s="6"/>
    </row>
    <row r="26" spans="1:9" x14ac:dyDescent="0.2">
      <c r="A26" s="1205" t="s">
        <v>34</v>
      </c>
      <c r="B26" s="1206"/>
      <c r="C26" s="1206"/>
      <c r="D26" s="1207"/>
      <c r="E26" s="626" t="s">
        <v>414</v>
      </c>
      <c r="F26" s="40"/>
      <c r="G26" s="38"/>
      <c r="H26" s="837"/>
      <c r="I26" s="6"/>
    </row>
    <row r="27" spans="1:9" x14ac:dyDescent="0.2">
      <c r="A27" s="1208" t="s">
        <v>212</v>
      </c>
      <c r="B27" s="1209"/>
      <c r="C27" s="1209"/>
      <c r="D27" s="1210"/>
      <c r="E27" s="776" t="s">
        <v>414</v>
      </c>
      <c r="F27" s="40"/>
      <c r="G27" s="38"/>
      <c r="H27" s="838"/>
      <c r="I27" s="6"/>
    </row>
    <row r="28" spans="1:9" x14ac:dyDescent="0.2">
      <c r="A28" s="677"/>
      <c r="B28" s="678"/>
      <c r="C28" s="678"/>
      <c r="D28" s="679" t="s">
        <v>213</v>
      </c>
      <c r="E28" s="627" t="s">
        <v>214</v>
      </c>
      <c r="F28" s="40"/>
      <c r="G28" s="47"/>
      <c r="H28" s="838"/>
      <c r="I28" s="6"/>
    </row>
    <row r="29" spans="1:9" ht="15.75" thickBot="1" x14ac:dyDescent="0.25">
      <c r="A29" s="1211" t="s">
        <v>138</v>
      </c>
      <c r="B29" s="1212"/>
      <c r="C29" s="1212"/>
      <c r="D29" s="1213"/>
      <c r="E29" s="628" t="s">
        <v>214</v>
      </c>
      <c r="F29" s="48" t="str">
        <f>IF(E29="y","INSERT AMOUNT   ►","")</f>
        <v/>
      </c>
      <c r="G29" s="49"/>
      <c r="H29" s="839">
        <f>Scales!$C$3</f>
        <v>320000</v>
      </c>
      <c r="I29" s="6"/>
    </row>
    <row r="30" spans="1:9" ht="70.5" customHeight="1" thickTop="1" thickBot="1" x14ac:dyDescent="0.25">
      <c r="A30" s="1284" t="s">
        <v>224</v>
      </c>
      <c r="B30" s="1285"/>
      <c r="C30" s="1285"/>
      <c r="D30" s="1286"/>
      <c r="E30" s="704" t="s">
        <v>150</v>
      </c>
      <c r="F30" s="704" t="s">
        <v>166</v>
      </c>
      <c r="G30" s="30" t="s">
        <v>167</v>
      </c>
      <c r="H30" s="840" t="s">
        <v>165</v>
      </c>
      <c r="I30" s="6"/>
    </row>
    <row r="31" spans="1:9" ht="19.5" customHeight="1" thickBot="1" x14ac:dyDescent="0.25">
      <c r="A31" s="1295" t="s">
        <v>270</v>
      </c>
      <c r="B31" s="1296"/>
      <c r="C31" s="1296"/>
      <c r="D31" s="1297"/>
      <c r="E31" s="705" t="s">
        <v>316</v>
      </c>
      <c r="F31" s="706">
        <f>IF(E31="ESTIMATES ONLY",1,2)</f>
        <v>1</v>
      </c>
      <c r="G31" s="313"/>
      <c r="H31" s="313"/>
      <c r="I31" s="6"/>
    </row>
    <row r="32" spans="1:9" ht="45" customHeight="1" thickTop="1" x14ac:dyDescent="0.2">
      <c r="A32" s="1290" t="s">
        <v>258</v>
      </c>
      <c r="B32" s="1291"/>
      <c r="C32" s="1291"/>
      <c r="D32" s="1292"/>
      <c r="E32" s="707"/>
      <c r="F32" s="707"/>
      <c r="G32" s="708"/>
      <c r="H32" s="811">
        <f>IF($C$8="e",IF($E$23&lt;4,E32,IF($E$23=4,F32,IF($E$23=5,G32))))</f>
        <v>0</v>
      </c>
      <c r="I32" s="6"/>
    </row>
    <row r="33" spans="1:9" ht="33" customHeight="1" x14ac:dyDescent="0.2">
      <c r="A33" s="1287" t="s">
        <v>259</v>
      </c>
      <c r="B33" s="1288"/>
      <c r="C33" s="1288"/>
      <c r="D33" s="1289"/>
      <c r="E33" s="709"/>
      <c r="F33" s="709"/>
      <c r="G33" s="710"/>
      <c r="H33" s="812">
        <f>IF($C$8="e",IF($E$23&lt;4,E33,IF($E$23=4,F33,IF($E$23=5,G33))))</f>
        <v>0</v>
      </c>
    </row>
    <row r="34" spans="1:9" ht="33" customHeight="1" x14ac:dyDescent="0.2">
      <c r="A34" s="1287" t="s">
        <v>260</v>
      </c>
      <c r="B34" s="1298"/>
      <c r="C34" s="1298"/>
      <c r="D34" s="1299"/>
      <c r="E34" s="709"/>
      <c r="F34" s="709"/>
      <c r="G34" s="710"/>
      <c r="H34" s="812">
        <f>IF($C$8="e",IF($E$23&lt;4,E34,IF($E$23=4,F34,IF($E$23=5,G34))))</f>
        <v>0</v>
      </c>
    </row>
    <row r="35" spans="1:9" ht="48" customHeight="1" x14ac:dyDescent="0.2">
      <c r="A35" s="1287" t="s">
        <v>261</v>
      </c>
      <c r="B35" s="1288"/>
      <c r="C35" s="1288"/>
      <c r="D35" s="1289"/>
      <c r="E35" s="709"/>
      <c r="F35" s="709"/>
      <c r="G35" s="710"/>
      <c r="H35" s="812">
        <f>IF($C$8="e",IF($E$23&lt;4,E35,IF($E$23=4,F35,IF($E$23=5,G35))))</f>
        <v>0</v>
      </c>
    </row>
    <row r="36" spans="1:9" ht="45" customHeight="1" thickBot="1" x14ac:dyDescent="0.25">
      <c r="A36" s="1230" t="s">
        <v>286</v>
      </c>
      <c r="B36" s="1293"/>
      <c r="C36" s="1293"/>
      <c r="D36" s="1294"/>
      <c r="E36" s="711">
        <f>'WTW Input'!E15</f>
        <v>0</v>
      </c>
      <c r="F36" s="712">
        <f>'WTW Input'!F15</f>
        <v>0</v>
      </c>
      <c r="G36" s="713">
        <f>'WTW Input'!G15</f>
        <v>0</v>
      </c>
      <c r="H36" s="713">
        <f>IF($C$8="e",IF($E$23&lt;4,E36,IF($E$23=4,F36,IF($E$23=5,G36))))</f>
        <v>0</v>
      </c>
    </row>
    <row r="37" spans="1:9" ht="39.75" customHeight="1" thickBot="1" x14ac:dyDescent="0.25">
      <c r="A37" s="1224" t="s">
        <v>239</v>
      </c>
      <c r="B37" s="1225"/>
      <c r="C37" s="1225"/>
      <c r="D37" s="1226"/>
      <c r="E37" s="714">
        <f>SUM($E$32:$E$36)</f>
        <v>0</v>
      </c>
      <c r="F37" s="714">
        <f>SUM(F32:F36)</f>
        <v>0</v>
      </c>
      <c r="G37" s="715">
        <f>SUM(G32:G36)</f>
        <v>0</v>
      </c>
      <c r="H37" s="782">
        <f>SUM(H32:H36)</f>
        <v>0</v>
      </c>
    </row>
    <row r="38" spans="1:9" ht="31.5" customHeight="1" thickBot="1" x14ac:dyDescent="0.25">
      <c r="A38" s="1221" t="str">
        <f>IF(E23=5,IF(G37=H50,"","THE VALUE OF ( C) MUST BE THE SAME AS (D)"),"")</f>
        <v/>
      </c>
      <c r="B38" s="1222"/>
      <c r="C38" s="1222"/>
      <c r="D38" s="1222"/>
      <c r="E38" s="1223"/>
      <c r="F38" s="511" t="str">
        <f>IF($E$23=5,IF($H$55=$G$39,"","ERROR"),"")</f>
        <v/>
      </c>
      <c r="G38" s="511" t="str">
        <f>IF($E$23=5,IF($H$50=$G$37,"","ERROR"),"")</f>
        <v/>
      </c>
      <c r="H38" s="557"/>
    </row>
    <row r="39" spans="1:9" ht="51" customHeight="1" thickBot="1" x14ac:dyDescent="0.25">
      <c r="A39" s="1306" t="s">
        <v>291</v>
      </c>
      <c r="B39" s="1307"/>
      <c r="C39" s="1307"/>
      <c r="D39" s="1308"/>
      <c r="E39" s="716"/>
      <c r="F39" s="717"/>
      <c r="G39" s="718"/>
      <c r="H39" s="782">
        <f>IF($C$8="e",IF(E26="y",IF($E$23&lt;4,E39,IF($E$23=4,F39,IF($E$23=5,G39))),0))</f>
        <v>0</v>
      </c>
    </row>
    <row r="40" spans="1:9" ht="6.75" customHeight="1" thickBot="1" x14ac:dyDescent="0.25">
      <c r="A40" s="512"/>
      <c r="B40" s="513"/>
      <c r="C40" s="513"/>
      <c r="D40" s="513"/>
      <c r="E40" s="514"/>
      <c r="F40" s="515"/>
      <c r="G40" s="515"/>
      <c r="H40" s="558"/>
    </row>
    <row r="41" spans="1:9" ht="39" customHeight="1" x14ac:dyDescent="0.2">
      <c r="A41" s="1290" t="s">
        <v>262</v>
      </c>
      <c r="B41" s="1291"/>
      <c r="C41" s="1291"/>
      <c r="D41" s="1292"/>
      <c r="E41" s="813"/>
      <c r="F41" s="813"/>
      <c r="G41" s="814"/>
      <c r="H41" s="811">
        <f>IF($C$8="e",IF($E$23&lt;4,E41,IF($E$23=4,F41,IF($E$23=5,G41))))</f>
        <v>0</v>
      </c>
    </row>
    <row r="42" spans="1:9" ht="37.5" customHeight="1" x14ac:dyDescent="0.2">
      <c r="A42" s="1214" t="s">
        <v>263</v>
      </c>
      <c r="B42" s="1215"/>
      <c r="C42" s="1215"/>
      <c r="D42" s="1216"/>
      <c r="E42" s="815"/>
      <c r="F42" s="815"/>
      <c r="G42" s="777"/>
      <c r="H42" s="816">
        <f>IF($C$8="e",IF($E$23&lt;4,E42,IF($E$23=4,F42,IF($E$23=5,G42))))</f>
        <v>0</v>
      </c>
    </row>
    <row r="43" spans="1:9" ht="58.5" customHeight="1" thickBot="1" x14ac:dyDescent="0.25">
      <c r="A43" s="1309" t="s">
        <v>276</v>
      </c>
      <c r="B43" s="1310"/>
      <c r="C43" s="1310"/>
      <c r="D43" s="1311"/>
      <c r="E43" s="779">
        <f>'WTW Input'!E20</f>
        <v>0</v>
      </c>
      <c r="F43" s="779">
        <f>'WTW Input'!F20</f>
        <v>0</v>
      </c>
      <c r="G43" s="778">
        <f>'WTW Input'!G20</f>
        <v>0</v>
      </c>
      <c r="H43" s="778">
        <f>IF($C$8="e",IF($E$23&lt;4,E43,IF($E$23=4,F43,IF($E$23=5,G43))))</f>
        <v>0</v>
      </c>
    </row>
    <row r="44" spans="1:9" ht="43.5" customHeight="1" thickBot="1" x14ac:dyDescent="0.25">
      <c r="A44" s="1303" t="s">
        <v>237</v>
      </c>
      <c r="B44" s="1304"/>
      <c r="C44" s="1304"/>
      <c r="D44" s="1305"/>
      <c r="E44" s="825">
        <f>SUM(E41:E43)</f>
        <v>0</v>
      </c>
      <c r="F44" s="825">
        <f>SUM(F41:F43)</f>
        <v>0</v>
      </c>
      <c r="G44" s="780">
        <f>SUM(G41:G43)</f>
        <v>0</v>
      </c>
      <c r="H44" s="819">
        <f>SUM(H41:H43)</f>
        <v>0</v>
      </c>
    </row>
    <row r="45" spans="1:9" ht="8.25" customHeight="1" thickTop="1" thickBot="1" x14ac:dyDescent="0.25">
      <c r="A45" s="1281"/>
      <c r="B45" s="1282"/>
      <c r="C45" s="1282"/>
      <c r="D45" s="1282"/>
      <c r="E45" s="518"/>
      <c r="F45" s="519"/>
      <c r="G45" s="517"/>
      <c r="H45" s="559"/>
      <c r="I45" s="6"/>
    </row>
    <row r="46" spans="1:9" ht="51.75" customHeight="1" thickTop="1" thickBot="1" x14ac:dyDescent="0.25">
      <c r="A46" s="1217" t="s">
        <v>151</v>
      </c>
      <c r="B46" s="1218"/>
      <c r="C46" s="1218"/>
      <c r="D46" s="1218"/>
      <c r="E46" s="1219"/>
      <c r="F46" s="1220"/>
      <c r="G46" s="30" t="s">
        <v>168</v>
      </c>
      <c r="H46" s="840" t="s">
        <v>165</v>
      </c>
      <c r="I46" s="6"/>
    </row>
    <row r="47" spans="1:9" ht="33.75" customHeight="1" thickTop="1" x14ac:dyDescent="0.2">
      <c r="A47" s="1239" t="s">
        <v>264</v>
      </c>
      <c r="B47" s="1240"/>
      <c r="C47" s="1240"/>
      <c r="D47" s="1240"/>
      <c r="E47" s="1241"/>
      <c r="F47" s="1241"/>
      <c r="G47" s="708"/>
      <c r="H47" s="811">
        <f>IF($E$23&gt;3,G47,0)</f>
        <v>0</v>
      </c>
    </row>
    <row r="48" spans="1:9" ht="33.75" customHeight="1" x14ac:dyDescent="0.2">
      <c r="A48" s="1236" t="s">
        <v>265</v>
      </c>
      <c r="B48" s="1237"/>
      <c r="C48" s="1237"/>
      <c r="D48" s="1237"/>
      <c r="E48" s="1238"/>
      <c r="F48" s="1238"/>
      <c r="G48" s="710"/>
      <c r="H48" s="812">
        <f>IF($E$23&gt;3,G48,0)</f>
        <v>0</v>
      </c>
      <c r="I48" s="6"/>
    </row>
    <row r="49" spans="1:8" ht="33.75" customHeight="1" thickBot="1" x14ac:dyDescent="0.25">
      <c r="A49" s="1230" t="s">
        <v>289</v>
      </c>
      <c r="B49" s="1231"/>
      <c r="C49" s="1231"/>
      <c r="D49" s="1231"/>
      <c r="E49" s="1232"/>
      <c r="F49" s="1233"/>
      <c r="G49" s="713">
        <f>'WTW Input'!H25</f>
        <v>0</v>
      </c>
      <c r="H49" s="713">
        <f>IF('Input Data'!E23&gt;3,'WTW Input'!H25,0)</f>
        <v>0</v>
      </c>
    </row>
    <row r="50" spans="1:8" ht="34.5" customHeight="1" thickBot="1" x14ac:dyDescent="0.25">
      <c r="A50" s="1224" t="s">
        <v>238</v>
      </c>
      <c r="B50" s="1242"/>
      <c r="C50" s="1242"/>
      <c r="D50" s="1242"/>
      <c r="E50" s="1243"/>
      <c r="F50" s="1244"/>
      <c r="G50" s="715">
        <f>G47+G48+G49</f>
        <v>0</v>
      </c>
      <c r="H50" s="782">
        <f>H47+H48+H49</f>
        <v>0</v>
      </c>
    </row>
    <row r="51" spans="1:8" ht="34.5" customHeight="1" x14ac:dyDescent="0.2">
      <c r="A51" s="1249" t="s">
        <v>273</v>
      </c>
      <c r="B51" s="1250"/>
      <c r="C51" s="1250"/>
      <c r="D51" s="1250"/>
      <c r="E51" s="1251"/>
      <c r="F51" s="1251"/>
      <c r="G51" s="708"/>
      <c r="H51" s="811">
        <f>IF($E$23&gt;3,G51,0)</f>
        <v>0</v>
      </c>
    </row>
    <row r="52" spans="1:8" ht="34.5" customHeight="1" x14ac:dyDescent="0.2">
      <c r="A52" s="1227" t="s">
        <v>266</v>
      </c>
      <c r="B52" s="1228"/>
      <c r="C52" s="1228"/>
      <c r="D52" s="1228"/>
      <c r="E52" s="1229"/>
      <c r="F52" s="1229"/>
      <c r="G52" s="777"/>
      <c r="H52" s="816">
        <f>IF($E$23&gt;3,G52,0)</f>
        <v>0</v>
      </c>
    </row>
    <row r="53" spans="1:8" ht="34.5" customHeight="1" thickBot="1" x14ac:dyDescent="0.25">
      <c r="A53" s="1255" t="s">
        <v>287</v>
      </c>
      <c r="B53" s="1256"/>
      <c r="C53" s="1256"/>
      <c r="D53" s="1256"/>
      <c r="E53" s="1257"/>
      <c r="F53" s="1258"/>
      <c r="G53" s="781">
        <f>'WTW Input'!H28</f>
        <v>0</v>
      </c>
      <c r="H53" s="841">
        <f>IF($E$23&gt;3,G53,0)</f>
        <v>0</v>
      </c>
    </row>
    <row r="54" spans="1:8" ht="34.5" customHeight="1" thickBot="1" x14ac:dyDescent="0.25">
      <c r="A54" s="1252" t="s">
        <v>288</v>
      </c>
      <c r="B54" s="1253"/>
      <c r="C54" s="1253"/>
      <c r="D54" s="1253"/>
      <c r="E54" s="1254"/>
      <c r="F54" s="1254"/>
      <c r="G54" s="782">
        <f>G51+G52+G53</f>
        <v>0</v>
      </c>
      <c r="H54" s="782">
        <f>H51+H52+H53</f>
        <v>0</v>
      </c>
    </row>
    <row r="55" spans="1:8" ht="39.75" customHeight="1" thickBot="1" x14ac:dyDescent="0.25">
      <c r="A55" s="1245" t="s">
        <v>290</v>
      </c>
      <c r="B55" s="1246"/>
      <c r="C55" s="1246"/>
      <c r="D55" s="1246"/>
      <c r="E55" s="1247"/>
      <c r="F55" s="1248"/>
      <c r="G55" s="783"/>
      <c r="H55" s="842">
        <f>IF($E$23&gt;3,G55,0)</f>
        <v>0</v>
      </c>
    </row>
    <row r="56" spans="1:8" ht="15.75" thickTop="1" x14ac:dyDescent="0.2">
      <c r="A56" s="14"/>
      <c r="B56" s="14"/>
      <c r="C56" s="14"/>
      <c r="D56" s="14"/>
      <c r="E56" s="14"/>
      <c r="F56" s="14"/>
      <c r="G56" s="31"/>
    </row>
    <row r="65" ht="18.75" customHeight="1" x14ac:dyDescent="0.2"/>
    <row r="72" ht="25.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114" spans="1:8" x14ac:dyDescent="0.2">
      <c r="A114" s="1"/>
      <c r="B114" s="1"/>
      <c r="C114" s="1"/>
      <c r="D114" s="1"/>
      <c r="E114" s="1"/>
      <c r="F114" s="1"/>
      <c r="G114" s="1"/>
      <c r="H114" s="1"/>
    </row>
    <row r="115" spans="1:8" x14ac:dyDescent="0.2">
      <c r="A115" s="1234"/>
      <c r="B115" s="1235"/>
      <c r="C115" s="1235"/>
      <c r="D115" s="1235"/>
      <c r="E115" s="1235"/>
      <c r="F115" s="1235"/>
      <c r="G115" s="1235"/>
      <c r="H115" s="1235"/>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40">
    <mergeCell ref="D10:H10"/>
    <mergeCell ref="D11:G11"/>
    <mergeCell ref="A45:D45"/>
    <mergeCell ref="D12:G12"/>
    <mergeCell ref="A30:D30"/>
    <mergeCell ref="A33:D33"/>
    <mergeCell ref="A32:D32"/>
    <mergeCell ref="A36:D36"/>
    <mergeCell ref="A31:D31"/>
    <mergeCell ref="A35:D35"/>
    <mergeCell ref="A34:D34"/>
    <mergeCell ref="A25:C25"/>
    <mergeCell ref="A44:D44"/>
    <mergeCell ref="A39:D39"/>
    <mergeCell ref="A41:D41"/>
    <mergeCell ref="A43:D43"/>
    <mergeCell ref="A1:H1"/>
    <mergeCell ref="D9:H9"/>
    <mergeCell ref="E3:G3"/>
    <mergeCell ref="E8:G8"/>
    <mergeCell ref="B7:D7"/>
    <mergeCell ref="E2:H2"/>
    <mergeCell ref="F4:G4"/>
    <mergeCell ref="A52:F52"/>
    <mergeCell ref="A49:F49"/>
    <mergeCell ref="A115:H115"/>
    <mergeCell ref="A48:F48"/>
    <mergeCell ref="A47:F47"/>
    <mergeCell ref="A50:F50"/>
    <mergeCell ref="A55:F55"/>
    <mergeCell ref="A51:F51"/>
    <mergeCell ref="A54:F54"/>
    <mergeCell ref="A53:F53"/>
    <mergeCell ref="A26:D26"/>
    <mergeCell ref="A27:D27"/>
    <mergeCell ref="A29:D29"/>
    <mergeCell ref="A42:D42"/>
    <mergeCell ref="A46:F46"/>
    <mergeCell ref="A38:E38"/>
    <mergeCell ref="A37:D37"/>
  </mergeCells>
  <phoneticPr fontId="99" type="noConversion"/>
  <dataValidations count="5">
    <dataValidation type="list" allowBlank="1" showInputMessage="1" showErrorMessage="1" sqref="D23">
      <formula1>"PRELIMINARY DESIGN,DESIGN &amp; TENDER,WORKING DRAWING,CONSTRUCTION,COMPLETION"</formula1>
    </dataValidation>
    <dataValidation type="list" allowBlank="1" showInputMessage="1" showErrorMessage="1" sqref="D25 E26:E29">
      <formula1>"Y,N"</formula1>
    </dataValidation>
    <dataValidation type="list" allowBlank="1" showInputMessage="1" showErrorMessage="1" sqref="E31">
      <formula1>"ESTIMATES ONLY, TENDER VALUES"</formula1>
    </dataValidation>
    <dataValidation type="list" allowBlank="1" showInputMessage="1" showErrorMessage="1" sqref="B7">
      <formula1>"CIVIL ENGINEERING SERVICE, STRUCTURAL ENGINEERING SERVICE,CIVIL &amp; STRUCTURAL ENGINEERING SERVICE"</formula1>
    </dataValidation>
    <dataValidation type="list" allowBlank="1" showInputMessage="1" showErrorMessage="1" sqref="D17">
      <formula1>"2004"</formula1>
    </dataValidation>
  </dataValidations>
  <printOptions horizontalCentered="1"/>
  <pageMargins left="0.55118110236220474" right="0.55118110236220474" top="0.78740157480314965" bottom="0.78740157480314965" header="0.51181102362204722" footer="0.51181102362204722"/>
  <pageSetup paperSize="8" scale="46" orientation="portrait"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sheetPr>
  <dimension ref="A1:R107"/>
  <sheetViews>
    <sheetView topLeftCell="A70" zoomScale="75" zoomScaleNormal="75" zoomScaleSheetLayoutView="80" workbookViewId="0">
      <selection activeCell="Q94" sqref="Q94"/>
    </sheetView>
  </sheetViews>
  <sheetFormatPr defaultRowHeight="15" x14ac:dyDescent="0.2"/>
  <cols>
    <col min="1" max="1" width="13.33203125" customWidth="1"/>
    <col min="2" max="2" width="17.21875" customWidth="1"/>
    <col min="3" max="3" width="8.33203125" customWidth="1"/>
    <col min="4" max="4" width="5" customWidth="1"/>
    <col min="5" max="5" width="3.44140625" customWidth="1"/>
    <col min="6" max="6" width="2.44140625" customWidth="1"/>
    <col min="7" max="7" width="4.109375" customWidth="1"/>
    <col min="8" max="8" width="1.88671875" customWidth="1"/>
    <col min="9" max="9" width="4.33203125" customWidth="1"/>
    <col min="10" max="10" width="3" customWidth="1"/>
    <col min="11" max="11" width="12.21875" customWidth="1"/>
    <col min="12" max="12" width="3.88671875" customWidth="1"/>
    <col min="13" max="13" width="13.88671875" customWidth="1"/>
    <col min="14" max="14" width="4.33203125" customWidth="1"/>
    <col min="15" max="15" width="16" customWidth="1"/>
    <col min="16" max="16" width="2.88671875" customWidth="1"/>
    <col min="17" max="17" width="18.77734375" customWidth="1"/>
    <col min="18" max="18" width="18.21875" bestFit="1" customWidth="1"/>
  </cols>
  <sheetData>
    <row r="1" spans="1:17" ht="41.25" customHeight="1" thickTop="1" x14ac:dyDescent="0.2">
      <c r="A1" s="305"/>
      <c r="B1" s="3"/>
      <c r="C1" s="3"/>
      <c r="D1" s="1312" t="s">
        <v>136</v>
      </c>
      <c r="E1" s="1312"/>
      <c r="F1" s="1312"/>
      <c r="G1" s="1313"/>
      <c r="H1" s="1314"/>
      <c r="I1" s="1314"/>
      <c r="J1" s="3"/>
      <c r="K1" s="1315" t="str">
        <f>'Input Data'!E2</f>
        <v>FEE FOR CIVIL &amp; STRUCTURAL ENGINEERING SERVICES</v>
      </c>
      <c r="L1" s="1316"/>
      <c r="M1" s="1316"/>
      <c r="N1" s="1317"/>
      <c r="O1" s="1318"/>
      <c r="P1" s="1318"/>
      <c r="Q1" s="1319"/>
    </row>
    <row r="2" spans="1:17" ht="37.5" customHeight="1" x14ac:dyDescent="0.2">
      <c r="A2" s="4"/>
      <c r="B2" s="2"/>
      <c r="C2" s="5"/>
      <c r="D2" s="5"/>
      <c r="E2" s="51"/>
      <c r="F2" s="297"/>
      <c r="G2" s="306"/>
      <c r="H2" s="306"/>
      <c r="I2" s="5"/>
      <c r="J2" s="5"/>
      <c r="K2" s="1320" t="str">
        <f>'Input Data'!E3</f>
        <v>ENGINEERING PROJECT:  2004 FEES</v>
      </c>
      <c r="L2" s="1321"/>
      <c r="M2" s="1321"/>
      <c r="N2" s="1321"/>
      <c r="O2" s="1322"/>
      <c r="P2" s="1322"/>
      <c r="Q2" s="1323"/>
    </row>
    <row r="3" spans="1:17" ht="23.25" x14ac:dyDescent="0.2">
      <c r="A3" s="309"/>
      <c r="B3" s="212"/>
      <c r="C3" s="1324" t="s">
        <v>161</v>
      </c>
      <c r="D3" s="1325"/>
      <c r="E3" s="1325"/>
      <c r="F3" s="1325"/>
      <c r="G3" s="1325"/>
      <c r="H3" s="1325"/>
      <c r="I3" s="1325"/>
      <c r="J3" s="1325"/>
      <c r="K3" s="2"/>
      <c r="L3" s="2"/>
      <c r="M3" s="2"/>
      <c r="N3" s="2"/>
      <c r="O3" s="2"/>
      <c r="P3" s="2"/>
      <c r="Q3" s="641" t="str">
        <f>'Input Data'!H3</f>
        <v>Revision 3.1  2012-10</v>
      </c>
    </row>
    <row r="4" spans="1:17" ht="10.5" customHeight="1" x14ac:dyDescent="0.2">
      <c r="A4" s="242"/>
      <c r="B4" s="212"/>
      <c r="C4" s="212"/>
      <c r="D4" s="212"/>
      <c r="E4" s="296"/>
      <c r="F4" s="296"/>
      <c r="G4" s="296"/>
      <c r="H4" s="296"/>
      <c r="I4" s="296"/>
      <c r="J4" s="296"/>
      <c r="K4" s="296"/>
      <c r="L4" s="212"/>
      <c r="M4" s="212"/>
      <c r="N4" s="52"/>
      <c r="O4" s="52"/>
      <c r="P4" s="51"/>
      <c r="Q4" s="239"/>
    </row>
    <row r="5" spans="1:17" x14ac:dyDescent="0.2">
      <c r="A5" s="53" t="s">
        <v>21</v>
      </c>
      <c r="B5" s="1348">
        <f>'Input Data'!$D$9</f>
        <v>0</v>
      </c>
      <c r="C5" s="1349"/>
      <c r="D5" s="1349"/>
      <c r="E5" s="1349"/>
      <c r="F5" s="1349"/>
      <c r="G5" s="1349"/>
      <c r="H5" s="1349"/>
      <c r="I5" s="1349"/>
      <c r="J5" s="1349"/>
      <c r="K5" s="1349"/>
      <c r="L5" s="1349"/>
      <c r="M5" s="1349"/>
      <c r="N5" s="54"/>
      <c r="O5" s="54"/>
      <c r="P5" s="35"/>
      <c r="Q5" s="43"/>
    </row>
    <row r="6" spans="1:17" x14ac:dyDescent="0.2">
      <c r="A6" s="34"/>
      <c r="B6" s="1348">
        <f>'Input Data'!$D$10</f>
        <v>0</v>
      </c>
      <c r="C6" s="1349"/>
      <c r="D6" s="1349"/>
      <c r="E6" s="1349"/>
      <c r="F6" s="1349"/>
      <c r="G6" s="1349"/>
      <c r="H6" s="1349"/>
      <c r="I6" s="1349"/>
      <c r="J6" s="1349"/>
      <c r="K6" s="1349"/>
      <c r="L6" s="1349"/>
      <c r="M6" s="1349"/>
      <c r="N6" s="54"/>
      <c r="O6" s="54"/>
      <c r="P6" s="35"/>
      <c r="Q6" s="43"/>
    </row>
    <row r="7" spans="1:17" x14ac:dyDescent="0.2">
      <c r="A7" s="53" t="s">
        <v>22</v>
      </c>
      <c r="B7" s="1351">
        <f>'Input Data'!$D$11</f>
        <v>0</v>
      </c>
      <c r="C7" s="1349"/>
      <c r="D7" s="1349"/>
      <c r="E7" s="1349"/>
      <c r="F7" s="1349"/>
      <c r="G7" s="1349"/>
      <c r="H7" s="1349"/>
      <c r="I7" s="1349"/>
      <c r="J7" s="1349"/>
      <c r="K7" s="1349"/>
      <c r="L7" s="1349"/>
      <c r="M7" s="1349"/>
      <c r="N7" s="54"/>
      <c r="O7" s="54"/>
      <c r="P7" s="35"/>
      <c r="Q7" s="43"/>
    </row>
    <row r="8" spans="1:17" ht="29.25" customHeight="1" thickBot="1" x14ac:dyDescent="0.25">
      <c r="A8" s="55" t="s">
        <v>19</v>
      </c>
      <c r="B8" s="1367">
        <f>'Input Data'!$D$12</f>
        <v>0</v>
      </c>
      <c r="C8" s="1368"/>
      <c r="D8" s="1368"/>
      <c r="E8" s="1368"/>
      <c r="F8" s="1368"/>
      <c r="G8" s="1368"/>
      <c r="H8" s="1368"/>
      <c r="I8" s="1368"/>
      <c r="J8" s="1368"/>
      <c r="K8" s="1368"/>
      <c r="L8" s="205" t="s">
        <v>216</v>
      </c>
      <c r="M8" s="275">
        <f>'Input Data'!D13</f>
        <v>0</v>
      </c>
      <c r="N8" s="276" t="s">
        <v>219</v>
      </c>
      <c r="O8" s="206">
        <f>'Input Data'!F13</f>
        <v>0</v>
      </c>
      <c r="P8" s="36"/>
      <c r="Q8" s="57"/>
    </row>
    <row r="9" spans="1:17" ht="15.75" thickTop="1" x14ac:dyDescent="0.2">
      <c r="A9" s="1364" t="s">
        <v>215</v>
      </c>
      <c r="B9" s="1365"/>
      <c r="C9" s="212"/>
      <c r="D9" s="1366">
        <f>'Input Data'!F4</f>
        <v>0</v>
      </c>
      <c r="E9" s="1366"/>
      <c r="F9" s="1366"/>
      <c r="G9" s="1366"/>
      <c r="H9" s="1366"/>
      <c r="I9" s="1366"/>
      <c r="J9" s="195" t="s">
        <v>216</v>
      </c>
      <c r="K9" s="60">
        <f>'Input Data'!F5</f>
        <v>0</v>
      </c>
      <c r="L9" s="196" t="s">
        <v>217</v>
      </c>
      <c r="M9" s="35"/>
      <c r="N9" s="212"/>
      <c r="O9" s="1328">
        <f>'Input Data'!D4</f>
        <v>0</v>
      </c>
      <c r="P9" s="1328"/>
      <c r="Q9" s="1329"/>
    </row>
    <row r="10" spans="1:17" x14ac:dyDescent="0.2">
      <c r="A10" s="53" t="s">
        <v>118</v>
      </c>
      <c r="B10" s="35"/>
      <c r="C10" s="59"/>
      <c r="D10" s="1350">
        <f>'Input Data'!D14</f>
        <v>0</v>
      </c>
      <c r="E10" s="1350"/>
      <c r="F10" s="1350"/>
      <c r="G10" s="1350"/>
      <c r="H10" s="1350"/>
      <c r="I10" s="1350"/>
      <c r="J10" s="201" t="s">
        <v>355</v>
      </c>
      <c r="K10" s="469">
        <f>'Input Data'!H13</f>
        <v>0</v>
      </c>
      <c r="L10" s="196" t="s">
        <v>218</v>
      </c>
      <c r="M10" s="35"/>
      <c r="N10" s="212"/>
      <c r="O10" s="1195">
        <f>'Input Data'!$D$5</f>
        <v>0</v>
      </c>
      <c r="P10" s="60"/>
      <c r="Q10" s="61"/>
    </row>
    <row r="11" spans="1:17" x14ac:dyDescent="0.2">
      <c r="A11" s="197" t="s">
        <v>209</v>
      </c>
      <c r="B11" s="212"/>
      <c r="C11" s="212"/>
      <c r="D11" s="1338">
        <f>'Input Data'!D15</f>
        <v>0</v>
      </c>
      <c r="E11" s="1339"/>
      <c r="F11" s="1339"/>
      <c r="G11" s="1339"/>
      <c r="H11" s="1339"/>
      <c r="I11" s="1339"/>
      <c r="J11" s="1339"/>
      <c r="K11" s="59"/>
      <c r="L11" s="58" t="s">
        <v>20</v>
      </c>
      <c r="M11" s="35"/>
      <c r="N11" s="59"/>
      <c r="O11" s="1196">
        <f>'Input Data'!$D$20</f>
        <v>0</v>
      </c>
      <c r="Q11" s="61"/>
    </row>
    <row r="12" spans="1:17" x14ac:dyDescent="0.2">
      <c r="A12" s="53" t="s">
        <v>124</v>
      </c>
      <c r="B12" s="35"/>
      <c r="C12" s="59"/>
      <c r="D12" s="1338">
        <f>'Input Data'!$D$21</f>
        <v>0</v>
      </c>
      <c r="E12" s="1338"/>
      <c r="F12" s="1338"/>
      <c r="G12" s="1338"/>
      <c r="H12" s="1338"/>
      <c r="I12" s="1338"/>
      <c r="J12" s="1336"/>
      <c r="K12" s="59"/>
      <c r="L12" s="198" t="s">
        <v>125</v>
      </c>
      <c r="M12" s="174"/>
      <c r="N12" s="212"/>
      <c r="O12" s="1335" t="str">
        <f>'Input Data'!D23</f>
        <v>COMPLETION</v>
      </c>
      <c r="P12" s="1336"/>
      <c r="Q12" s="1337"/>
    </row>
    <row r="13" spans="1:17" ht="15.75" x14ac:dyDescent="0.2">
      <c r="A13" s="53" t="s">
        <v>35</v>
      </c>
      <c r="B13" s="35"/>
      <c r="C13" s="59"/>
      <c r="D13" s="1369">
        <f>'Input Data'!$D$16</f>
        <v>0</v>
      </c>
      <c r="E13" s="1369"/>
      <c r="F13" s="1369"/>
      <c r="G13" s="1369"/>
      <c r="H13" s="1369"/>
      <c r="I13" s="1369"/>
      <c r="J13" s="1370"/>
      <c r="K13" s="212"/>
      <c r="L13" s="199" t="s">
        <v>156</v>
      </c>
      <c r="M13" s="54"/>
      <c r="N13" s="212"/>
      <c r="O13" s="200">
        <f>'Input Data'!D19</f>
        <v>0</v>
      </c>
      <c r="P13" s="213"/>
      <c r="Q13" s="277"/>
    </row>
    <row r="14" spans="1:17" x14ac:dyDescent="0.2">
      <c r="A14" s="53" t="s">
        <v>36</v>
      </c>
      <c r="B14" s="35"/>
      <c r="C14" s="212"/>
      <c r="D14" s="1371" t="str">
        <f>'Input Data'!$G$17</f>
        <v>No 26180 of 2 April 2004</v>
      </c>
      <c r="E14" s="1371"/>
      <c r="F14" s="1371"/>
      <c r="G14" s="1371"/>
      <c r="H14" s="1371"/>
      <c r="I14" s="1371"/>
      <c r="J14" s="1371"/>
      <c r="K14" s="175"/>
      <c r="L14" s="58" t="s">
        <v>23</v>
      </c>
      <c r="M14" s="35"/>
      <c r="N14" s="51"/>
      <c r="O14" s="62">
        <f>'Input Data'!$D$22</f>
        <v>0</v>
      </c>
      <c r="P14" s="201"/>
      <c r="Q14" s="202"/>
    </row>
    <row r="15" spans="1:17" ht="16.5" thickBot="1" x14ac:dyDescent="0.25">
      <c r="A15" s="55" t="s">
        <v>133</v>
      </c>
      <c r="B15" s="36"/>
      <c r="C15" s="212"/>
      <c r="D15" s="1372" t="str">
        <f>IF('Input Data'!$C$8="B", "USE OTHER INVOICE","ENGINEERING PROJECT")</f>
        <v>ENGINEERING PROJECT</v>
      </c>
      <c r="E15" s="1373"/>
      <c r="F15" s="1373"/>
      <c r="G15" s="1373"/>
      <c r="H15" s="1373"/>
      <c r="I15" s="1373"/>
      <c r="J15" s="1373"/>
      <c r="K15" s="56"/>
      <c r="L15" s="63" t="s">
        <v>126</v>
      </c>
      <c r="M15" s="36"/>
      <c r="N15" s="64"/>
      <c r="O15" s="65">
        <f>'Input Data'!D6</f>
        <v>0</v>
      </c>
      <c r="P15" s="203"/>
      <c r="Q15" s="204"/>
    </row>
    <row r="16" spans="1:17" ht="24.75" customHeight="1" thickTop="1" x14ac:dyDescent="0.2">
      <c r="A16" s="1376" t="s">
        <v>318</v>
      </c>
      <c r="B16" s="1377"/>
      <c r="C16" s="1377"/>
      <c r="D16" s="1377"/>
      <c r="E16" s="1377"/>
      <c r="F16" s="1377"/>
      <c r="G16" s="1377"/>
      <c r="H16" s="1377"/>
      <c r="I16" s="1378"/>
      <c r="J16" s="1374">
        <f>IF('Input Data'!F31=1,0.8*'Input Data'!$H$44,'Input Data'!$H$44)</f>
        <v>0</v>
      </c>
      <c r="K16" s="1375"/>
      <c r="L16" s="1330" t="s">
        <v>153</v>
      </c>
      <c r="M16" s="1331"/>
      <c r="N16" s="1331"/>
      <c r="O16" s="1331"/>
      <c r="P16" s="1332"/>
      <c r="Q16" s="719">
        <f>IF('Input Data'!F31=1,0.8*'Input Data'!$H$37,'Input Data'!H37)</f>
        <v>0</v>
      </c>
    </row>
    <row r="17" spans="1:17" ht="23.25" customHeight="1" thickBot="1" x14ac:dyDescent="0.25">
      <c r="A17" s="369"/>
      <c r="B17" s="268"/>
      <c r="C17" s="268"/>
      <c r="D17" s="268"/>
      <c r="E17" s="268"/>
      <c r="F17" s="268"/>
      <c r="G17" s="268"/>
      <c r="H17" s="268"/>
      <c r="I17" s="268"/>
      <c r="J17" s="66"/>
      <c r="K17" s="67"/>
      <c r="L17" s="1333" t="s">
        <v>154</v>
      </c>
      <c r="M17" s="1334"/>
      <c r="N17" s="1334"/>
      <c r="O17" s="1334"/>
      <c r="P17" s="1334"/>
      <c r="Q17" s="720">
        <f>IF('Input Data'!E26="y",IF('Input Data'!F31=1,0.8*'Input Data'!$H$39,'Input Data'!H39),0)</f>
        <v>0</v>
      </c>
    </row>
    <row r="18" spans="1:17" ht="18.75" thickTop="1" x14ac:dyDescent="0.2">
      <c r="A18" s="68" t="s">
        <v>173</v>
      </c>
      <c r="B18" s="69"/>
      <c r="C18" s="69"/>
      <c r="D18" s="69"/>
      <c r="E18" s="69"/>
      <c r="F18" s="69"/>
      <c r="G18" s="69"/>
      <c r="H18" s="69"/>
      <c r="I18" s="69"/>
      <c r="J18" s="69"/>
      <c r="K18" s="69"/>
      <c r="L18" s="69"/>
      <c r="M18" s="69"/>
      <c r="N18" s="69"/>
      <c r="O18" s="69"/>
      <c r="P18" s="69"/>
      <c r="Q18" s="721"/>
    </row>
    <row r="19" spans="1:17" ht="18" x14ac:dyDescent="0.2">
      <c r="A19" s="70" t="s">
        <v>240</v>
      </c>
      <c r="B19" s="37"/>
      <c r="C19" s="38"/>
      <c r="D19" s="71"/>
      <c r="E19" s="71"/>
      <c r="F19" s="71"/>
      <c r="G19" s="71"/>
      <c r="H19" s="71"/>
      <c r="I19" s="72"/>
      <c r="J19" s="73"/>
      <c r="K19" s="47">
        <f>IF('Input Data'!$C$8="e",IF('Input Data'!$C$17=1,0,IF('Input Data'!$C$17=2,VLOOKUP($Q$16,SCALE_2004E1,3),0)))</f>
        <v>0</v>
      </c>
      <c r="L19" s="74" t="s">
        <v>127</v>
      </c>
      <c r="M19" s="75">
        <f>IF('Input Data'!$C$8="e",IF('Input Data'!$C$17=2,VLOOKUP($Q$16,SCALE_2004E1,4),0))</f>
        <v>0.125</v>
      </c>
      <c r="N19" s="76" t="s">
        <v>1</v>
      </c>
      <c r="O19" s="77">
        <f>$Q$16-(IF('Input Data'!$C$8="e",IF('Input Data'!$C$17=2,VLOOKUP($Q$16,SCALE_2004E1,1))))</f>
        <v>0</v>
      </c>
      <c r="P19" s="78" t="s">
        <v>3</v>
      </c>
      <c r="Q19" s="722">
        <f>IF('Input Data'!H37&gt;'Input Data'!H29,(K19+M19*O19),0)</f>
        <v>0</v>
      </c>
    </row>
    <row r="20" spans="1:17" ht="8.25" customHeight="1" x14ac:dyDescent="0.2">
      <c r="A20" s="79"/>
      <c r="B20" s="37"/>
      <c r="C20" s="38"/>
      <c r="D20" s="80"/>
      <c r="E20" s="80"/>
      <c r="F20" s="80"/>
      <c r="G20" s="80"/>
      <c r="H20" s="80"/>
      <c r="I20" s="38"/>
      <c r="J20" s="38"/>
      <c r="K20" s="81"/>
      <c r="L20" s="82"/>
      <c r="M20" s="83"/>
      <c r="N20" s="76"/>
      <c r="O20" s="47"/>
      <c r="P20" s="47"/>
      <c r="Q20" s="723"/>
    </row>
    <row r="21" spans="1:17" ht="33.75" customHeight="1" x14ac:dyDescent="0.2">
      <c r="A21" s="1343" t="s">
        <v>241</v>
      </c>
      <c r="B21" s="1342"/>
      <c r="C21" s="1342"/>
      <c r="D21" s="1342"/>
      <c r="E21" s="278"/>
      <c r="F21" s="278"/>
      <c r="G21" s="278"/>
      <c r="H21" s="278"/>
      <c r="I21" s="84"/>
      <c r="J21" s="85"/>
      <c r="K21" s="47">
        <f>IF('Input Data'!$C$8="e",IF('Input Data'!$C$17=2,VLOOKUP($J$16,SCALE_2004E2,3),0))</f>
        <v>0</v>
      </c>
      <c r="L21" s="86" t="s">
        <v>127</v>
      </c>
      <c r="M21" s="75">
        <f>IF('Input Data'!$C$8="e",IF('Input Data'!$C$17=2,VLOOKUP($J$16,SCALE_2004E2,4),0))</f>
        <v>0.05</v>
      </c>
      <c r="N21" s="76" t="s">
        <v>28</v>
      </c>
      <c r="O21" s="77">
        <f>$J$16-(IF('Input Data'!$C$8="e",IF('Input Data'!$C$17=2,VLOOKUP($J$16,SCALE_2004E2,1))))</f>
        <v>0</v>
      </c>
      <c r="P21" s="78" t="s">
        <v>3</v>
      </c>
      <c r="Q21" s="722">
        <f>IF('Input Data'!H37&gt;'Input Data'!H29,(K21+M21*O21),0)</f>
        <v>0</v>
      </c>
    </row>
    <row r="22" spans="1:17" ht="15" customHeight="1" x14ac:dyDescent="0.2">
      <c r="A22" s="22"/>
      <c r="B22" s="278"/>
      <c r="C22" s="278"/>
      <c r="D22" s="278"/>
      <c r="E22" s="278"/>
      <c r="F22" s="278"/>
      <c r="G22" s="278"/>
      <c r="H22" s="278"/>
      <c r="I22" s="84"/>
      <c r="J22" s="85"/>
      <c r="K22" s="47"/>
      <c r="L22" s="86"/>
      <c r="M22" s="212"/>
      <c r="N22" s="87" t="s">
        <v>162</v>
      </c>
      <c r="O22" s="77"/>
      <c r="P22" s="78"/>
      <c r="Q22" s="724">
        <f>SUM(Q19:Q21)</f>
        <v>0</v>
      </c>
    </row>
    <row r="23" spans="1:17" ht="7.5" customHeight="1" thickBot="1" x14ac:dyDescent="0.25">
      <c r="A23" s="88"/>
      <c r="B23" s="89"/>
      <c r="C23" s="90"/>
      <c r="D23" s="91"/>
      <c r="E23" s="91"/>
      <c r="F23" s="91"/>
      <c r="G23" s="91"/>
      <c r="H23" s="91"/>
      <c r="I23" s="90"/>
      <c r="J23" s="90"/>
      <c r="K23" s="92"/>
      <c r="L23" s="93"/>
      <c r="M23" s="94"/>
      <c r="N23" s="95"/>
      <c r="O23" s="93"/>
      <c r="P23" s="93"/>
      <c r="Q23" s="725"/>
    </row>
    <row r="24" spans="1:17" ht="18" customHeight="1" thickTop="1" x14ac:dyDescent="0.2">
      <c r="A24" s="68" t="s">
        <v>319</v>
      </c>
      <c r="B24" s="37"/>
      <c r="C24" s="38"/>
      <c r="D24" s="80"/>
      <c r="E24" s="80"/>
      <c r="F24" s="80"/>
      <c r="G24" s="80"/>
      <c r="H24" s="80"/>
      <c r="I24" s="38"/>
      <c r="J24" s="38"/>
      <c r="K24" s="81"/>
      <c r="L24" s="47"/>
      <c r="M24" s="83"/>
      <c r="N24" s="76"/>
      <c r="O24" s="47"/>
      <c r="P24" s="47"/>
      <c r="Q24" s="722"/>
    </row>
    <row r="25" spans="1:17" x14ac:dyDescent="0.2">
      <c r="A25" s="1363" t="s">
        <v>244</v>
      </c>
      <c r="B25" s="1327"/>
      <c r="C25" s="1327"/>
      <c r="D25" s="37"/>
      <c r="E25" s="37"/>
      <c r="F25" s="37"/>
      <c r="G25" s="37"/>
      <c r="H25" s="37"/>
      <c r="I25" s="212"/>
      <c r="J25" s="71"/>
      <c r="K25" s="84">
        <f>IF('Input Data'!$E$23=1,Scales!$L$4,IF('Input Data'!$E$23=2,Scales!$L$5,IF('Input Data'!$E$23=3,Scales!$L$6,0.75)))</f>
        <v>0.75</v>
      </c>
      <c r="L25" s="78" t="s">
        <v>2</v>
      </c>
      <c r="M25" s="47">
        <f>'Input Data'!$H$32</f>
        <v>0</v>
      </c>
      <c r="N25" s="76" t="s">
        <v>28</v>
      </c>
      <c r="O25" s="47">
        <f>Q19</f>
        <v>0</v>
      </c>
      <c r="P25" s="81"/>
      <c r="Q25" s="723">
        <f>IF(M25&gt;0,IF('Input Data'!$D$25="Y",0,K25*M25/M26*O25),0)</f>
        <v>0</v>
      </c>
    </row>
    <row r="26" spans="1:17" x14ac:dyDescent="0.2">
      <c r="A26" s="1347"/>
      <c r="B26" s="1327"/>
      <c r="C26" s="1327"/>
      <c r="D26" s="37"/>
      <c r="E26" s="37"/>
      <c r="F26" s="37"/>
      <c r="G26" s="37"/>
      <c r="H26" s="37"/>
      <c r="I26" s="97"/>
      <c r="J26" s="80"/>
      <c r="K26" s="84"/>
      <c r="L26" s="47"/>
      <c r="M26" s="520">
        <f>'Input Data'!H37</f>
        <v>0</v>
      </c>
      <c r="N26" s="76"/>
      <c r="O26" s="47"/>
      <c r="P26" s="81"/>
      <c r="Q26" s="723"/>
    </row>
    <row r="27" spans="1:17" ht="8.25" customHeight="1" x14ac:dyDescent="0.2">
      <c r="A27" s="98"/>
      <c r="B27" s="33"/>
      <c r="C27" s="37"/>
      <c r="D27" s="37"/>
      <c r="E27" s="37"/>
      <c r="F27" s="37"/>
      <c r="G27" s="37"/>
      <c r="H27" s="37"/>
      <c r="I27" s="99"/>
      <c r="J27" s="85"/>
      <c r="K27" s="100"/>
      <c r="L27" s="101"/>
      <c r="M27" s="101"/>
      <c r="N27" s="102"/>
      <c r="O27" s="101"/>
      <c r="P27" s="101"/>
      <c r="Q27" s="726"/>
    </row>
    <row r="28" spans="1:17" ht="18.75" customHeight="1" x14ac:dyDescent="0.2">
      <c r="A28" s="1343" t="s">
        <v>242</v>
      </c>
      <c r="B28" s="1291"/>
      <c r="C28" s="1344"/>
      <c r="D28" s="1327"/>
      <c r="E28" s="279"/>
      <c r="F28" s="279"/>
      <c r="G28" s="84"/>
      <c r="H28" s="279"/>
      <c r="I28" s="99">
        <f>IF('Input Data'!$H$33&gt;0,1.25,0)</f>
        <v>0</v>
      </c>
      <c r="J28" s="71" t="s">
        <v>1</v>
      </c>
      <c r="K28" s="84">
        <f>IF('Input Data'!$E$23=1,Scales!$L$4,IF('Input Data'!$E$23=2,Scales!$L$5,IF('Input Data'!$E$23=3,Scales!$L$6,0.75)))</f>
        <v>0.75</v>
      </c>
      <c r="L28" s="78" t="s">
        <v>2</v>
      </c>
      <c r="M28" s="47">
        <f>'Input Data'!$H$33</f>
        <v>0</v>
      </c>
      <c r="N28" s="76" t="s">
        <v>28</v>
      </c>
      <c r="O28" s="47">
        <f>Q19</f>
        <v>0</v>
      </c>
      <c r="P28" s="47"/>
      <c r="Q28" s="723">
        <f>IF(M28&gt;0,IF('Input Data'!$D$25="Y",0,K28*M28/M29*O28),0)</f>
        <v>0</v>
      </c>
    </row>
    <row r="29" spans="1:17" ht="19.5" customHeight="1" x14ac:dyDescent="0.2">
      <c r="A29" s="1347"/>
      <c r="B29" s="1327"/>
      <c r="C29" s="1327"/>
      <c r="D29" s="1327"/>
      <c r="E29" s="37"/>
      <c r="F29" s="37"/>
      <c r="G29" s="37"/>
      <c r="H29" s="37"/>
      <c r="I29" s="99"/>
      <c r="J29" s="85"/>
      <c r="K29" s="100"/>
      <c r="L29" s="101"/>
      <c r="M29" s="521">
        <f>'Input Data'!H37</f>
        <v>0</v>
      </c>
      <c r="N29" s="102"/>
      <c r="O29" s="101"/>
      <c r="P29" s="101"/>
      <c r="Q29" s="726"/>
    </row>
    <row r="30" spans="1:17" ht="16.5" customHeight="1" x14ac:dyDescent="0.2">
      <c r="A30" s="103"/>
      <c r="B30" s="33"/>
      <c r="C30" s="37"/>
      <c r="D30" s="37"/>
      <c r="E30" s="37"/>
      <c r="F30" s="37"/>
      <c r="G30" s="37"/>
      <c r="H30" s="37"/>
      <c r="I30" s="99"/>
      <c r="J30" s="85"/>
      <c r="K30" s="84"/>
      <c r="L30" s="78"/>
      <c r="M30" s="104"/>
      <c r="N30" s="102"/>
      <c r="O30" s="104"/>
      <c r="P30" s="101"/>
      <c r="Q30" s="726"/>
    </row>
    <row r="31" spans="1:17" ht="17.25" customHeight="1" x14ac:dyDescent="0.2">
      <c r="A31" s="1343" t="s">
        <v>243</v>
      </c>
      <c r="B31" s="1291"/>
      <c r="C31" s="1344"/>
      <c r="D31" s="1327"/>
      <c r="E31" s="1345"/>
      <c r="F31" s="279"/>
      <c r="G31" s="279"/>
      <c r="H31" s="279"/>
      <c r="I31" s="105">
        <f>IF('Input Data'!$H$34&gt;0,0.33,0)</f>
        <v>0</v>
      </c>
      <c r="J31" s="71" t="s">
        <v>1</v>
      </c>
      <c r="K31" s="84">
        <f>IF('Input Data'!$E$23=1,Scales!$L$4,IF('Input Data'!$E$23=2,Scales!$L$5,IF('Input Data'!$E$23=3,Scales!$L$6,0.75)))</f>
        <v>0.75</v>
      </c>
      <c r="L31" s="78" t="s">
        <v>2</v>
      </c>
      <c r="M31" s="47">
        <f>'Input Data'!$H$34</f>
        <v>0</v>
      </c>
      <c r="N31" s="76" t="s">
        <v>28</v>
      </c>
      <c r="O31" s="47">
        <f>Q19</f>
        <v>0</v>
      </c>
      <c r="P31" s="47"/>
      <c r="Q31" s="723">
        <f>IF(M31&gt;0,IF('Input Data'!$D$25="Y",0,K31*M31/M32*O31),0)</f>
        <v>0</v>
      </c>
    </row>
    <row r="32" spans="1:17" ht="24.75" customHeight="1" x14ac:dyDescent="0.2">
      <c r="A32" s="1346"/>
      <c r="B32" s="1345"/>
      <c r="C32" s="1345"/>
      <c r="D32" s="1345"/>
      <c r="E32" s="1345"/>
      <c r="F32" s="37"/>
      <c r="G32" s="37"/>
      <c r="H32" s="37"/>
      <c r="I32" s="99"/>
      <c r="J32" s="85"/>
      <c r="K32" s="84"/>
      <c r="L32" s="78"/>
      <c r="M32" s="522">
        <f>'Input Data'!H37</f>
        <v>0</v>
      </c>
      <c r="N32" s="102"/>
      <c r="O32" s="104"/>
      <c r="P32" s="101"/>
      <c r="Q32" s="726"/>
    </row>
    <row r="33" spans="1:17" ht="9.75" customHeight="1" x14ac:dyDescent="0.2">
      <c r="A33" s="103"/>
      <c r="B33" s="33"/>
      <c r="C33" s="37"/>
      <c r="D33" s="37"/>
      <c r="E33" s="37"/>
      <c r="F33" s="37"/>
      <c r="G33" s="37"/>
      <c r="H33" s="37"/>
      <c r="I33" s="99"/>
      <c r="J33" s="85"/>
      <c r="K33" s="84"/>
      <c r="L33" s="78"/>
      <c r="M33" s="104"/>
      <c r="N33" s="102"/>
      <c r="O33" s="104"/>
      <c r="P33" s="101"/>
      <c r="Q33" s="726"/>
    </row>
    <row r="34" spans="1:17" ht="24" customHeight="1" x14ac:dyDescent="0.2">
      <c r="A34" s="1290" t="s">
        <v>164</v>
      </c>
      <c r="B34" s="1340"/>
      <c r="C34" s="1340"/>
      <c r="D34" s="1340"/>
      <c r="E34" s="19"/>
      <c r="F34" s="19"/>
      <c r="G34" s="99">
        <f>IF('Input Data'!$H$35&gt;0,0.33,0)</f>
        <v>0</v>
      </c>
      <c r="H34" s="71" t="s">
        <v>1</v>
      </c>
      <c r="I34" s="99">
        <f>IF('Input Data'!$H$35&gt;0,1.25,0)</f>
        <v>0</v>
      </c>
      <c r="J34" s="71" t="s">
        <v>1</v>
      </c>
      <c r="K34" s="84">
        <f>IF('Input Data'!$E$23=1,Scales!$L$4,IF('Input Data'!$E$23=2,Scales!$L$5,IF('Input Data'!$E$23=3,Scales!$L$6,0.75)))</f>
        <v>0.75</v>
      </c>
      <c r="L34" s="78" t="s">
        <v>2</v>
      </c>
      <c r="M34" s="47">
        <f>'Input Data'!$H$35</f>
        <v>0</v>
      </c>
      <c r="N34" s="76" t="s">
        <v>28</v>
      </c>
      <c r="O34" s="101">
        <f>Q19</f>
        <v>0</v>
      </c>
      <c r="P34" s="101"/>
      <c r="Q34" s="723">
        <f>IF(M34&gt;0,IF('Input Data'!$D$25="Y",0,K34*M34/M35*O34),0)</f>
        <v>0</v>
      </c>
    </row>
    <row r="35" spans="1:17" ht="20.25" customHeight="1" x14ac:dyDescent="0.2">
      <c r="A35" s="1341"/>
      <c r="B35" s="1342"/>
      <c r="C35" s="1342"/>
      <c r="D35" s="1342"/>
      <c r="E35" s="19"/>
      <c r="F35" s="19"/>
      <c r="G35" s="19"/>
      <c r="H35" s="19"/>
      <c r="I35" s="99"/>
      <c r="J35" s="85"/>
      <c r="K35" s="84"/>
      <c r="L35" s="101"/>
      <c r="M35" s="521">
        <f>'Input Data'!H37</f>
        <v>0</v>
      </c>
      <c r="N35" s="102"/>
      <c r="O35" s="101"/>
      <c r="P35" s="101"/>
      <c r="Q35" s="726"/>
    </row>
    <row r="36" spans="1:17" ht="13.5" customHeight="1" x14ac:dyDescent="0.2">
      <c r="A36" s="281"/>
      <c r="B36" s="213"/>
      <c r="C36" s="213"/>
      <c r="D36" s="213"/>
      <c r="E36" s="19"/>
      <c r="F36" s="19"/>
      <c r="G36" s="19"/>
      <c r="H36" s="19"/>
      <c r="I36" s="99"/>
      <c r="J36" s="85"/>
      <c r="K36" s="84"/>
      <c r="L36" s="101"/>
      <c r="M36" s="101"/>
      <c r="N36" s="102"/>
      <c r="O36" s="101"/>
      <c r="P36" s="101"/>
      <c r="Q36" s="727">
        <f>IF(Q16=0,0,SUM(Q25:Q35))</f>
        <v>0</v>
      </c>
    </row>
    <row r="37" spans="1:17" ht="8.25" customHeight="1" thickBot="1" x14ac:dyDescent="0.25">
      <c r="A37" s="25"/>
      <c r="B37" s="282"/>
      <c r="C37" s="282"/>
      <c r="D37" s="282"/>
      <c r="E37" s="282"/>
      <c r="F37" s="282"/>
      <c r="G37" s="282"/>
      <c r="H37" s="282"/>
      <c r="I37" s="106"/>
      <c r="J37" s="107"/>
      <c r="K37" s="108"/>
      <c r="L37" s="109"/>
      <c r="M37" s="109"/>
      <c r="N37" s="110"/>
      <c r="O37" s="109"/>
      <c r="P37" s="109"/>
      <c r="Q37" s="728"/>
    </row>
    <row r="38" spans="1:17" ht="19.5" customHeight="1" x14ac:dyDescent="0.2">
      <c r="A38" s="1353" t="s">
        <v>143</v>
      </c>
      <c r="B38" s="1354"/>
      <c r="C38" s="1354"/>
      <c r="D38" s="1354"/>
      <c r="E38" s="1354"/>
      <c r="F38" s="1354"/>
      <c r="G38" s="1354"/>
      <c r="H38" s="1354"/>
      <c r="I38" s="1354"/>
      <c r="J38" s="1354"/>
      <c r="K38" s="1354"/>
      <c r="L38" s="1327"/>
      <c r="M38" s="1327"/>
      <c r="N38" s="76"/>
      <c r="O38" s="111"/>
      <c r="P38" s="78"/>
      <c r="Q38" s="729"/>
    </row>
    <row r="39" spans="1:17" ht="10.5" customHeight="1" x14ac:dyDescent="0.2">
      <c r="A39" s="12"/>
      <c r="B39" s="283"/>
      <c r="C39" s="283"/>
      <c r="D39" s="283"/>
      <c r="E39" s="283"/>
      <c r="F39" s="283"/>
      <c r="G39" s="283"/>
      <c r="H39" s="283"/>
      <c r="I39" s="283"/>
      <c r="J39" s="283"/>
      <c r="K39" s="283"/>
      <c r="L39" s="279"/>
      <c r="M39" s="279"/>
      <c r="N39" s="76"/>
      <c r="O39" s="111"/>
      <c r="P39" s="78"/>
      <c r="Q39" s="729"/>
    </row>
    <row r="40" spans="1:17" ht="19.5" customHeight="1" x14ac:dyDescent="0.2">
      <c r="A40" s="1363" t="s">
        <v>244</v>
      </c>
      <c r="B40" s="1327"/>
      <c r="C40" s="1327"/>
      <c r="D40" s="37"/>
      <c r="E40" s="37"/>
      <c r="F40" s="37"/>
      <c r="G40" s="37"/>
      <c r="H40" s="37"/>
      <c r="I40" s="212"/>
      <c r="J40" s="71"/>
      <c r="K40" s="84">
        <f>IF('Input Data'!$E$23=1,Scales!$L$4,IF('Input Data'!$E$23=2,Scales!$L$5,IF('Input Data'!$E$23=3,Scales!$L$6,0.75)))</f>
        <v>0.75</v>
      </c>
      <c r="L40" s="78" t="s">
        <v>2</v>
      </c>
      <c r="M40" s="47">
        <f>'Input Data'!$H$41</f>
        <v>0</v>
      </c>
      <c r="N40" s="76" t="s">
        <v>28</v>
      </c>
      <c r="O40" s="47">
        <f>$Q$21</f>
        <v>0</v>
      </c>
      <c r="P40" s="81"/>
      <c r="Q40" s="723">
        <f>IF(M40&gt;0,IF('Input Data'!D25="Y",0,K40*M40/M41*O40),0)</f>
        <v>0</v>
      </c>
    </row>
    <row r="41" spans="1:17" ht="15" customHeight="1" x14ac:dyDescent="0.2">
      <c r="A41" s="1347"/>
      <c r="B41" s="1327"/>
      <c r="C41" s="1327"/>
      <c r="D41" s="37"/>
      <c r="E41" s="37"/>
      <c r="F41" s="37"/>
      <c r="G41" s="37"/>
      <c r="H41" s="37"/>
      <c r="I41" s="212"/>
      <c r="J41" s="71"/>
      <c r="K41" s="84"/>
      <c r="L41" s="78"/>
      <c r="M41" s="520">
        <f>'Input Data'!$H$44</f>
        <v>0</v>
      </c>
      <c r="N41" s="76"/>
      <c r="O41" s="47"/>
      <c r="P41" s="81"/>
      <c r="Q41" s="723"/>
    </row>
    <row r="42" spans="1:17" ht="8.25" customHeight="1" x14ac:dyDescent="0.2">
      <c r="A42" s="79"/>
      <c r="B42" s="37"/>
      <c r="C42" s="37"/>
      <c r="D42" s="37"/>
      <c r="E42" s="37"/>
      <c r="F42" s="37"/>
      <c r="G42" s="37"/>
      <c r="H42" s="37"/>
      <c r="I42" s="97"/>
      <c r="J42" s="80"/>
      <c r="K42" s="84"/>
      <c r="L42" s="47"/>
      <c r="M42" s="212"/>
      <c r="N42" s="76"/>
      <c r="O42" s="47"/>
      <c r="P42" s="81"/>
      <c r="Q42" s="723"/>
    </row>
    <row r="43" spans="1:17" ht="17.25" customHeight="1" x14ac:dyDescent="0.2">
      <c r="A43" s="1343" t="s">
        <v>242</v>
      </c>
      <c r="B43" s="1291"/>
      <c r="C43" s="1344"/>
      <c r="D43" s="1327"/>
      <c r="E43" s="279"/>
      <c r="F43" s="279"/>
      <c r="G43" s="279"/>
      <c r="H43" s="279"/>
      <c r="I43" s="99">
        <f>IF('Input Data'!$H$42&gt;0,1.25,0)</f>
        <v>0</v>
      </c>
      <c r="J43" s="71" t="s">
        <v>1</v>
      </c>
      <c r="K43" s="84">
        <f>IF('Input Data'!$E$23=1,Scales!$L$4,IF('Input Data'!$E$23=2,Scales!$L$5,IF('Input Data'!$E$23=3,Scales!$L$6,0.75)))</f>
        <v>0.75</v>
      </c>
      <c r="L43" s="78" t="s">
        <v>2</v>
      </c>
      <c r="M43" s="47">
        <f>'Input Data'!$H$42</f>
        <v>0</v>
      </c>
      <c r="N43" s="76" t="s">
        <v>28</v>
      </c>
      <c r="O43" s="47">
        <f>$Q$21</f>
        <v>0</v>
      </c>
      <c r="P43" s="47"/>
      <c r="Q43" s="723">
        <f>IF(M43&gt;0,IF('Input Data'!D25="Y",0,I43*K43*M43/M44*O43),0)</f>
        <v>0</v>
      </c>
    </row>
    <row r="44" spans="1:17" x14ac:dyDescent="0.2">
      <c r="A44" s="1347"/>
      <c r="B44" s="1327"/>
      <c r="C44" s="1327"/>
      <c r="D44" s="1327"/>
      <c r="E44" s="37"/>
      <c r="F44" s="37"/>
      <c r="G44" s="37"/>
      <c r="H44" s="37"/>
      <c r="I44" s="99"/>
      <c r="J44" s="85"/>
      <c r="K44" s="100"/>
      <c r="L44" s="101"/>
      <c r="M44" s="520">
        <f>'Input Data'!$H$44</f>
        <v>0</v>
      </c>
      <c r="N44" s="102"/>
      <c r="O44" s="101"/>
      <c r="P44" s="101"/>
      <c r="Q44" s="726"/>
    </row>
    <row r="45" spans="1:17" ht="18" customHeight="1" x14ac:dyDescent="0.2">
      <c r="A45" s="98"/>
      <c r="B45" s="33"/>
      <c r="C45" s="37"/>
      <c r="D45" s="37"/>
      <c r="E45" s="37"/>
      <c r="F45" s="37"/>
      <c r="G45" s="37"/>
      <c r="H45" s="37"/>
      <c r="I45" s="99"/>
      <c r="J45" s="85"/>
      <c r="K45" s="100"/>
      <c r="L45" s="101"/>
      <c r="M45" s="47"/>
      <c r="N45" s="102"/>
      <c r="O45" s="101"/>
      <c r="P45" s="101"/>
      <c r="Q45" s="727">
        <f>IF(J16=0,0,SUM(Q40:Q44))</f>
        <v>0</v>
      </c>
    </row>
    <row r="46" spans="1:17" ht="7.5" customHeight="1" thickBot="1" x14ac:dyDescent="0.25">
      <c r="A46" s="98"/>
      <c r="B46" s="33"/>
      <c r="C46" s="37"/>
      <c r="D46" s="37"/>
      <c r="E46" s="37"/>
      <c r="F46" s="37"/>
      <c r="G46" s="37"/>
      <c r="H46" s="37"/>
      <c r="I46" s="99"/>
      <c r="J46" s="85"/>
      <c r="K46" s="100"/>
      <c r="L46" s="101"/>
      <c r="M46" s="101"/>
      <c r="N46" s="102"/>
      <c r="O46" s="101"/>
      <c r="P46" s="101"/>
      <c r="Q46" s="726"/>
    </row>
    <row r="47" spans="1:17" ht="12" customHeight="1" x14ac:dyDescent="0.2">
      <c r="A47" s="523"/>
      <c r="B47" s="524"/>
      <c r="C47" s="525"/>
      <c r="D47" s="525"/>
      <c r="E47" s="525"/>
      <c r="F47" s="525"/>
      <c r="G47" s="525"/>
      <c r="H47" s="525"/>
      <c r="I47" s="526"/>
      <c r="J47" s="527"/>
      <c r="K47" s="528"/>
      <c r="L47" s="529"/>
      <c r="M47" s="529"/>
      <c r="N47" s="530"/>
      <c r="O47" s="529"/>
      <c r="P47" s="529"/>
      <c r="Q47" s="730"/>
    </row>
    <row r="48" spans="1:17" x14ac:dyDescent="0.2">
      <c r="A48" s="135" t="s">
        <v>275</v>
      </c>
      <c r="B48" s="33"/>
      <c r="C48" s="37"/>
      <c r="D48" s="37"/>
      <c r="E48" s="37"/>
      <c r="F48" s="37"/>
      <c r="G48" s="37"/>
      <c r="H48" s="37"/>
      <c r="I48" s="113">
        <f>IF('Input Data'!$E$23=1,1,IF('Input Data'!$E$23&lt;4,'Input Data'!$D$24,1))</f>
        <v>1</v>
      </c>
      <c r="J48" s="71" t="s">
        <v>1</v>
      </c>
      <c r="K48" s="100">
        <f>IF('Input Data'!$E$26="y",0.01,0)</f>
        <v>0.01</v>
      </c>
      <c r="L48" s="76" t="s">
        <v>1</v>
      </c>
      <c r="M48" s="84">
        <f>IF('Input Data'!$E$23=1,Scales!$L$4,IF('Input Data'!$E$23=2,Scales!$L$5,IF('Input Data'!$E$23=3,Scales!$L$6,0.75)))</f>
        <v>0.75</v>
      </c>
      <c r="N48" s="76" t="s">
        <v>2</v>
      </c>
      <c r="O48" s="101">
        <f>$Q$17</f>
        <v>0</v>
      </c>
      <c r="P48" s="78" t="s">
        <v>3</v>
      </c>
      <c r="Q48" s="726">
        <f>IF('Input Data'!D25="Y",0,IF('Input Data'!E26="n",0,(I48*K48*M48*O48)))</f>
        <v>0</v>
      </c>
    </row>
    <row r="49" spans="1:17" ht="15.75" thickBot="1" x14ac:dyDescent="0.25">
      <c r="A49" s="531"/>
      <c r="B49" s="114"/>
      <c r="C49" s="50"/>
      <c r="D49" s="50"/>
      <c r="E49" s="50"/>
      <c r="F49" s="50"/>
      <c r="G49" s="50"/>
      <c r="H49" s="50"/>
      <c r="I49" s="50"/>
      <c r="J49" s="50"/>
      <c r="K49" s="108"/>
      <c r="L49" s="532"/>
      <c r="M49" s="533"/>
      <c r="N49" s="532"/>
      <c r="O49" s="109"/>
      <c r="P49" s="534"/>
      <c r="Q49" s="728"/>
    </row>
    <row r="50" spans="1:17" ht="21" customHeight="1" thickBot="1" x14ac:dyDescent="0.25">
      <c r="A50" s="120"/>
      <c r="B50" s="535"/>
      <c r="C50" s="536" t="s">
        <v>169</v>
      </c>
      <c r="D50" s="537"/>
      <c r="E50" s="537"/>
      <c r="F50" s="537"/>
      <c r="G50" s="537"/>
      <c r="H50" s="537"/>
      <c r="I50" s="538"/>
      <c r="J50" s="539"/>
      <c r="K50" s="255"/>
      <c r="L50" s="540"/>
      <c r="M50" s="255"/>
      <c r="N50" s="541"/>
      <c r="O50" s="255"/>
      <c r="P50" s="542"/>
      <c r="Q50" s="731">
        <f>'Invoice WTW'!Q44</f>
        <v>0</v>
      </c>
    </row>
    <row r="51" spans="1:17" ht="24.75" customHeight="1" thickBot="1" x14ac:dyDescent="0.25">
      <c r="A51" s="115"/>
      <c r="B51" s="112"/>
      <c r="C51" s="543" t="s">
        <v>320</v>
      </c>
      <c r="D51" s="171"/>
      <c r="E51" s="171"/>
      <c r="F51" s="171"/>
      <c r="G51" s="543"/>
      <c r="H51" s="171"/>
      <c r="I51" s="171"/>
      <c r="J51" s="171"/>
      <c r="K51" s="173"/>
      <c r="L51" s="173"/>
      <c r="M51" s="172"/>
      <c r="N51" s="172"/>
      <c r="O51" s="172"/>
      <c r="P51" s="172"/>
      <c r="Q51" s="732">
        <f>Q36+Q45+Q48+Q50</f>
        <v>0</v>
      </c>
    </row>
    <row r="52" spans="1:17" ht="20.25" customHeight="1" thickTop="1" x14ac:dyDescent="0.2">
      <c r="A52" s="32" t="s">
        <v>175</v>
      </c>
      <c r="B52" s="33"/>
      <c r="C52" s="33"/>
      <c r="D52" s="33"/>
      <c r="E52" s="33"/>
      <c r="F52" s="33"/>
      <c r="G52" s="33"/>
      <c r="H52" s="33"/>
      <c r="I52" s="33"/>
      <c r="J52" s="33"/>
      <c r="K52" s="33"/>
      <c r="L52" s="33"/>
      <c r="M52" s="33"/>
      <c r="N52" s="85"/>
      <c r="O52" s="116"/>
      <c r="P52" s="33"/>
      <c r="Q52" s="726"/>
    </row>
    <row r="53" spans="1:17" x14ac:dyDescent="0.2">
      <c r="A53" s="1363" t="s">
        <v>232</v>
      </c>
      <c r="B53" s="1327"/>
      <c r="C53" s="1327"/>
      <c r="D53" s="71"/>
      <c r="E53" s="71"/>
      <c r="F53" s="71"/>
      <c r="G53" s="71"/>
      <c r="H53" s="71"/>
      <c r="I53" s="37"/>
      <c r="J53" s="37"/>
      <c r="K53" s="84">
        <f>IF('Input Data'!$E$23&lt;4,0,IF('Input Data'!$E$23=4,0.2,IF('Input Data'!$E$23=5,0.25)))</f>
        <v>0.25</v>
      </c>
      <c r="L53" s="73" t="s">
        <v>2</v>
      </c>
      <c r="M53" s="117">
        <f>IF('Input Data'!$E$23&gt;3,'Input Data'!$H$47,0)</f>
        <v>0</v>
      </c>
      <c r="N53" s="76" t="s">
        <v>28</v>
      </c>
      <c r="O53" s="117">
        <f>IF('Input Data'!$E$23&lt;4,0,$Q$19)</f>
        <v>0</v>
      </c>
      <c r="P53" s="47"/>
      <c r="Q53" s="723" t="e">
        <f>IF('Input Data'!$E$23&lt;4,0,K53*M53/M54*O53)</f>
        <v>#DIV/0!</v>
      </c>
    </row>
    <row r="54" spans="1:17" x14ac:dyDescent="0.2">
      <c r="A54" s="1347"/>
      <c r="B54" s="1327"/>
      <c r="C54" s="1327"/>
      <c r="D54" s="80"/>
      <c r="E54" s="80"/>
      <c r="F54" s="80"/>
      <c r="G54" s="80"/>
      <c r="H54" s="80"/>
      <c r="I54" s="37"/>
      <c r="J54" s="37"/>
      <c r="K54" s="84"/>
      <c r="L54" s="38"/>
      <c r="M54" s="544">
        <f>IF('Input Data'!$E$23&lt;4,0,$Q$16)</f>
        <v>0</v>
      </c>
      <c r="N54" s="76"/>
      <c r="O54" s="47"/>
      <c r="P54" s="47"/>
      <c r="Q54" s="723"/>
    </row>
    <row r="55" spans="1:17" ht="9" customHeight="1" x14ac:dyDescent="0.2">
      <c r="A55" s="79"/>
      <c r="B55" s="37"/>
      <c r="C55" s="38"/>
      <c r="D55" s="80"/>
      <c r="E55" s="80"/>
      <c r="F55" s="80"/>
      <c r="G55" s="80"/>
      <c r="H55" s="80"/>
      <c r="I55" s="37"/>
      <c r="J55" s="37"/>
      <c r="K55" s="84"/>
      <c r="L55" s="38"/>
      <c r="M55" s="81"/>
      <c r="N55" s="76"/>
      <c r="O55" s="47"/>
      <c r="P55" s="47"/>
      <c r="Q55" s="723"/>
    </row>
    <row r="56" spans="1:17" ht="16.5" customHeight="1" x14ac:dyDescent="0.2">
      <c r="A56" s="1343" t="s">
        <v>254</v>
      </c>
      <c r="B56" s="1291"/>
      <c r="C56" s="1344"/>
      <c r="D56" s="71"/>
      <c r="E56" s="71"/>
      <c r="F56" s="71"/>
      <c r="G56" s="71"/>
      <c r="H56" s="71"/>
      <c r="I56" s="105">
        <f>IF('Input Data'!$H$48&gt;0,1.25,0)</f>
        <v>0</v>
      </c>
      <c r="J56" s="37" t="s">
        <v>28</v>
      </c>
      <c r="K56" s="84">
        <f>IF('Input Data'!$E$23&lt;4,0,IF('Input Data'!$E$23=4,0.2,IF('Input Data'!$E$23=5,0.25)))</f>
        <v>0.25</v>
      </c>
      <c r="L56" s="73" t="s">
        <v>2</v>
      </c>
      <c r="M56" s="117">
        <f>IF('Input Data'!$E$23&gt;3,'Input Data'!$H$48,0)</f>
        <v>0</v>
      </c>
      <c r="N56" s="76" t="s">
        <v>28</v>
      </c>
      <c r="O56" s="117">
        <f>IF('Input Data'!$E$23&lt;4,0,$Q$19)</f>
        <v>0</v>
      </c>
      <c r="P56" s="78"/>
      <c r="Q56" s="723" t="e">
        <f>IF('Input Data'!$E$23&lt;4,0,I56*K56*M56/M57*O56)</f>
        <v>#DIV/0!</v>
      </c>
    </row>
    <row r="57" spans="1:17" x14ac:dyDescent="0.2">
      <c r="A57" s="1347"/>
      <c r="B57" s="1327"/>
      <c r="C57" s="1327"/>
      <c r="D57" s="85"/>
      <c r="E57" s="85"/>
      <c r="F57" s="85"/>
      <c r="G57" s="85"/>
      <c r="H57" s="85"/>
      <c r="I57" s="37"/>
      <c r="J57" s="37"/>
      <c r="K57" s="100"/>
      <c r="L57" s="33"/>
      <c r="M57" s="544">
        <f>IF('Input Data'!$E$23&lt;4,0,$Q$16)</f>
        <v>0</v>
      </c>
      <c r="N57" s="102"/>
      <c r="O57" s="101"/>
      <c r="P57" s="101"/>
      <c r="Q57" s="726"/>
    </row>
    <row r="58" spans="1:17" x14ac:dyDescent="0.2">
      <c r="A58" s="280"/>
      <c r="B58" s="279"/>
      <c r="C58" s="279"/>
      <c r="D58" s="85"/>
      <c r="E58" s="85"/>
      <c r="F58" s="85"/>
      <c r="G58" s="85"/>
      <c r="H58" s="85"/>
      <c r="I58" s="37"/>
      <c r="J58" s="37"/>
      <c r="K58" s="100"/>
      <c r="L58" s="33"/>
      <c r="M58" s="81"/>
      <c r="N58" s="102"/>
      <c r="O58" s="236" t="s">
        <v>225</v>
      </c>
      <c r="P58" s="101"/>
      <c r="Q58" s="733">
        <f>IF(Q16=0,0,SUM(Q53:Q57))</f>
        <v>0</v>
      </c>
    </row>
    <row r="59" spans="1:17" ht="9" customHeight="1" thickBot="1" x14ac:dyDescent="0.25">
      <c r="A59" s="284"/>
      <c r="B59" s="285"/>
      <c r="C59" s="285"/>
      <c r="D59" s="107"/>
      <c r="E59" s="107"/>
      <c r="F59" s="107"/>
      <c r="G59" s="107"/>
      <c r="H59" s="107"/>
      <c r="I59" s="50"/>
      <c r="J59" s="50"/>
      <c r="K59" s="108"/>
      <c r="L59" s="114"/>
      <c r="M59" s="118"/>
      <c r="N59" s="110"/>
      <c r="O59" s="109"/>
      <c r="P59" s="109"/>
      <c r="Q59" s="728"/>
    </row>
    <row r="60" spans="1:17" ht="19.5" customHeight="1" x14ac:dyDescent="0.2">
      <c r="A60" s="1355" t="s">
        <v>143</v>
      </c>
      <c r="B60" s="1356"/>
      <c r="C60" s="1356"/>
      <c r="D60" s="1356"/>
      <c r="E60" s="1356"/>
      <c r="F60" s="1356"/>
      <c r="G60" s="1356"/>
      <c r="H60" s="1356"/>
      <c r="I60" s="1356"/>
      <c r="J60" s="1356"/>
      <c r="K60" s="1356"/>
      <c r="L60" s="1357"/>
      <c r="M60" s="1357"/>
      <c r="N60" s="76"/>
      <c r="O60" s="111"/>
      <c r="P60" s="78"/>
      <c r="Q60" s="729"/>
    </row>
    <row r="61" spans="1:17" ht="15.75" x14ac:dyDescent="0.2">
      <c r="A61" s="12"/>
      <c r="B61" s="283"/>
      <c r="C61" s="283"/>
      <c r="D61" s="283"/>
      <c r="E61" s="283"/>
      <c r="F61" s="283"/>
      <c r="G61" s="283"/>
      <c r="H61" s="283"/>
      <c r="I61" s="283"/>
      <c r="J61" s="283"/>
      <c r="K61" s="283"/>
      <c r="L61" s="279"/>
      <c r="M61" s="279"/>
      <c r="N61" s="76"/>
      <c r="O61" s="111"/>
      <c r="P61" s="78"/>
      <c r="Q61" s="729"/>
    </row>
    <row r="62" spans="1:17" x14ac:dyDescent="0.2">
      <c r="A62" s="1363" t="s">
        <v>232</v>
      </c>
      <c r="B62" s="1327"/>
      <c r="C62" s="1327"/>
      <c r="D62" s="37"/>
      <c r="E62" s="37"/>
      <c r="F62" s="37"/>
      <c r="G62" s="37"/>
      <c r="H62" s="37"/>
      <c r="I62" s="212"/>
      <c r="J62" s="71"/>
      <c r="K62" s="84">
        <f>IF('Input Data'!$E$23&lt;4,0,IF('Input Data'!$E$23=4,0.2,IF('Input Data'!$E$23=5,0.25)))</f>
        <v>0.25</v>
      </c>
      <c r="L62" s="78" t="s">
        <v>2</v>
      </c>
      <c r="M62" s="47">
        <f>IF('Input Data'!$E$23&gt;3,'Input Data'!H51,0)</f>
        <v>0</v>
      </c>
      <c r="N62" s="76" t="s">
        <v>28</v>
      </c>
      <c r="O62" s="117">
        <f>IF('Input Data'!$E$23&lt;4,0,$Q$21)</f>
        <v>0</v>
      </c>
      <c r="P62" s="81"/>
      <c r="Q62" s="723">
        <f>IF('Input Data'!H44=0,0,IF('Input Data'!$E$23&lt;4,0,K62*M62/M63*O62))</f>
        <v>0</v>
      </c>
    </row>
    <row r="63" spans="1:17" x14ac:dyDescent="0.2">
      <c r="A63" s="1347"/>
      <c r="B63" s="1327"/>
      <c r="C63" s="1327"/>
      <c r="D63" s="37"/>
      <c r="E63" s="37"/>
      <c r="F63" s="37"/>
      <c r="G63" s="37"/>
      <c r="H63" s="37"/>
      <c r="I63" s="212"/>
      <c r="J63" s="71"/>
      <c r="K63" s="84"/>
      <c r="L63" s="78"/>
      <c r="M63" s="544">
        <f>IF('Input Data'!$E$23&lt;4,0,'Input Data'!$H$44)</f>
        <v>0</v>
      </c>
      <c r="N63" s="76"/>
      <c r="O63" s="47"/>
      <c r="P63" s="81"/>
      <c r="Q63" s="723"/>
    </row>
    <row r="64" spans="1:17" x14ac:dyDescent="0.2">
      <c r="A64" s="79"/>
      <c r="B64" s="37"/>
      <c r="C64" s="37"/>
      <c r="D64" s="37"/>
      <c r="E64" s="37"/>
      <c r="F64" s="37"/>
      <c r="G64" s="37"/>
      <c r="H64" s="37"/>
      <c r="I64" s="97"/>
      <c r="J64" s="80"/>
      <c r="K64" s="84"/>
      <c r="L64" s="47"/>
      <c r="M64" s="212"/>
      <c r="N64" s="76"/>
      <c r="O64" s="47"/>
      <c r="P64" s="81"/>
      <c r="Q64" s="723"/>
    </row>
    <row r="65" spans="1:18" ht="28.5" customHeight="1" x14ac:dyDescent="0.2">
      <c r="A65" s="1358" t="s">
        <v>254</v>
      </c>
      <c r="B65" s="1359"/>
      <c r="C65" s="1344"/>
      <c r="D65" s="1327"/>
      <c r="E65" s="279"/>
      <c r="F65" s="279"/>
      <c r="G65" s="279"/>
      <c r="H65" s="279"/>
      <c r="I65" s="99">
        <f>IF('Input Data'!$H$52&gt;0,1.25,0)</f>
        <v>0</v>
      </c>
      <c r="J65" s="71" t="s">
        <v>1</v>
      </c>
      <c r="K65" s="84">
        <f>IF('Input Data'!$E$23&lt;4,0,IF('Input Data'!$E$23=4,0.2,IF('Input Data'!$E$23=5,0.25)))</f>
        <v>0.25</v>
      </c>
      <c r="L65" s="78" t="s">
        <v>2</v>
      </c>
      <c r="M65" s="47">
        <f>IF('Input Data'!$E$23&gt;3,'Input Data'!H52,0)</f>
        <v>0</v>
      </c>
      <c r="N65" s="76" t="s">
        <v>28</v>
      </c>
      <c r="O65" s="117">
        <f>IF('Input Data'!$E$23&lt;4,0,$Q$21)</f>
        <v>0</v>
      </c>
      <c r="P65" s="47"/>
      <c r="Q65" s="723">
        <f>IF('Input Data'!H44=0,0,IF('Input Data'!$E$23&lt;4,0,I65*K65*M65/M66*O65))</f>
        <v>0</v>
      </c>
    </row>
    <row r="66" spans="1:18" x14ac:dyDescent="0.2">
      <c r="A66" s="98"/>
      <c r="B66" s="33"/>
      <c r="C66" s="37"/>
      <c r="D66" s="37"/>
      <c r="E66" s="37"/>
      <c r="F66" s="37"/>
      <c r="G66" s="37"/>
      <c r="H66" s="37"/>
      <c r="I66" s="99"/>
      <c r="J66" s="85"/>
      <c r="K66" s="100"/>
      <c r="L66" s="101"/>
      <c r="M66" s="544">
        <f>IF('Input Data'!$E$23&lt;4,0,'Input Data'!$H$44)</f>
        <v>0</v>
      </c>
      <c r="N66" s="102"/>
      <c r="O66" s="101"/>
      <c r="P66" s="101"/>
      <c r="Q66" s="726"/>
    </row>
    <row r="67" spans="1:18" ht="23.25" customHeight="1" x14ac:dyDescent="0.2">
      <c r="A67" s="98"/>
      <c r="B67" s="33"/>
      <c r="C67" s="37"/>
      <c r="D67" s="37"/>
      <c r="E67" s="37"/>
      <c r="F67" s="37"/>
      <c r="G67" s="37"/>
      <c r="H67" s="37"/>
      <c r="I67" s="37"/>
      <c r="J67" s="85"/>
      <c r="K67" s="100"/>
      <c r="L67" s="101"/>
      <c r="M67" s="81"/>
      <c r="N67" s="102"/>
      <c r="O67" s="236" t="s">
        <v>225</v>
      </c>
      <c r="P67" s="134"/>
      <c r="Q67" s="733">
        <f>IF(J16=0,0,SUM(Q62:Q66))</f>
        <v>0</v>
      </c>
    </row>
    <row r="68" spans="1:18" ht="7.5" customHeight="1" thickBot="1" x14ac:dyDescent="0.25">
      <c r="A68" s="119"/>
      <c r="B68" s="114"/>
      <c r="C68" s="50"/>
      <c r="D68" s="50"/>
      <c r="E68" s="50"/>
      <c r="F68" s="50"/>
      <c r="G68" s="50"/>
      <c r="H68" s="50"/>
      <c r="I68" s="106"/>
      <c r="J68" s="107"/>
      <c r="K68" s="108"/>
      <c r="L68" s="109"/>
      <c r="M68" s="96"/>
      <c r="N68" s="110"/>
      <c r="O68" s="109"/>
      <c r="P68" s="109"/>
      <c r="Q68" s="728"/>
    </row>
    <row r="69" spans="1:18" x14ac:dyDescent="0.2">
      <c r="A69" s="280"/>
      <c r="B69" s="279"/>
      <c r="C69" s="279"/>
      <c r="D69" s="85"/>
      <c r="E69" s="85"/>
      <c r="F69" s="85"/>
      <c r="G69" s="85"/>
      <c r="H69" s="85"/>
      <c r="I69" s="37"/>
      <c r="J69" s="37"/>
      <c r="K69" s="100"/>
      <c r="L69" s="33"/>
      <c r="M69" s="81"/>
      <c r="N69" s="102"/>
      <c r="O69" s="101"/>
      <c r="P69" s="101"/>
      <c r="Q69" s="726"/>
    </row>
    <row r="70" spans="1:18" x14ac:dyDescent="0.2">
      <c r="A70" s="135" t="s">
        <v>275</v>
      </c>
      <c r="B70" s="33"/>
      <c r="C70" s="37"/>
      <c r="D70" s="37"/>
      <c r="E70" s="37"/>
      <c r="F70" s="37"/>
      <c r="G70" s="37"/>
      <c r="H70" s="37"/>
      <c r="I70" s="113" t="e">
        <f>IF('Input Data'!E23&gt;3,'Input Data'!H55/'Input Data'!H39,0)</f>
        <v>#DIV/0!</v>
      </c>
      <c r="J70" s="71" t="s">
        <v>1</v>
      </c>
      <c r="K70" s="100">
        <f>IF('Input Data'!$E$26="y",0.01,0)</f>
        <v>0.01</v>
      </c>
      <c r="L70" s="71" t="s">
        <v>1</v>
      </c>
      <c r="M70" s="84">
        <f>IF('Input Data'!$E$23&lt;4,0,IF('Input Data'!$E$23=4,0.2,IF('Input Data'!$E$23=5,0.25)))</f>
        <v>0.25</v>
      </c>
      <c r="N70" s="76" t="s">
        <v>2</v>
      </c>
      <c r="O70" s="101">
        <f>IF('Input Data'!E23&gt;3,'Input Data'!H55,0)</f>
        <v>0</v>
      </c>
      <c r="P70" s="78" t="s">
        <v>3</v>
      </c>
      <c r="Q70" s="734" t="e">
        <f>I70*K70*M70*O70</f>
        <v>#DIV/0!</v>
      </c>
    </row>
    <row r="71" spans="1:18" ht="15.75" thickBot="1" x14ac:dyDescent="0.25">
      <c r="A71" s="135"/>
      <c r="B71" s="33"/>
      <c r="C71" s="37"/>
      <c r="D71" s="37"/>
      <c r="E71" s="37"/>
      <c r="F71" s="37"/>
      <c r="G71" s="37"/>
      <c r="H71" s="37"/>
      <c r="I71" s="50"/>
      <c r="J71" s="37"/>
      <c r="K71" s="100"/>
      <c r="L71" s="71"/>
      <c r="M71" s="84"/>
      <c r="N71" s="76"/>
      <c r="O71" s="101"/>
      <c r="P71" s="78"/>
      <c r="Q71" s="726"/>
    </row>
    <row r="72" spans="1:18" ht="24.75" customHeight="1" thickBot="1" x14ac:dyDescent="0.25">
      <c r="A72" s="120"/>
      <c r="B72" s="269"/>
      <c r="C72" s="536" t="s">
        <v>253</v>
      </c>
      <c r="D72" s="269"/>
      <c r="E72" s="121"/>
      <c r="F72" s="121"/>
      <c r="G72" s="286"/>
      <c r="H72" s="251"/>
      <c r="I72" s="287"/>
      <c r="J72" s="252"/>
      <c r="K72" s="253"/>
      <c r="L72" s="253"/>
      <c r="M72" s="254"/>
      <c r="N72" s="254"/>
      <c r="O72" s="286"/>
      <c r="P72" s="255"/>
      <c r="Q72" s="735">
        <f>'Invoice WTW'!Q63</f>
        <v>0</v>
      </c>
    </row>
    <row r="73" spans="1:18" ht="18" customHeight="1" thickBot="1" x14ac:dyDescent="0.25">
      <c r="A73" s="122"/>
      <c r="B73" s="123"/>
      <c r="C73" s="212"/>
      <c r="D73" s="212"/>
      <c r="E73" s="124"/>
      <c r="F73" s="124"/>
      <c r="G73" s="288"/>
      <c r="H73" s="256"/>
      <c r="J73" s="257"/>
      <c r="K73" s="258"/>
      <c r="L73" s="259"/>
      <c r="M73" s="260"/>
      <c r="N73" s="260"/>
      <c r="O73" s="643" t="s">
        <v>321</v>
      </c>
      <c r="P73" s="260"/>
      <c r="Q73" s="736" t="e">
        <f>Q58+Q67+Q70+Q72</f>
        <v>#DIV/0!</v>
      </c>
    </row>
    <row r="74" spans="1:18" ht="23.25" customHeight="1" thickTop="1" thickBot="1" x14ac:dyDescent="0.25">
      <c r="A74" s="125"/>
      <c r="B74" s="126"/>
      <c r="C74" s="126"/>
      <c r="D74" s="126"/>
      <c r="E74" s="126"/>
      <c r="F74" s="126"/>
      <c r="G74" s="545" t="s">
        <v>170</v>
      </c>
      <c r="H74" s="261"/>
      <c r="I74" s="289"/>
      <c r="J74" s="261"/>
      <c r="K74" s="125"/>
      <c r="L74" s="261"/>
      <c r="M74" s="261"/>
      <c r="N74" s="261"/>
      <c r="O74" s="261"/>
      <c r="P74" s="261"/>
      <c r="Q74" s="737" t="e">
        <f>IF('Input Data'!G38="ERROR","ERROR",Q51+Q73)</f>
        <v>#DIV/0!</v>
      </c>
      <c r="R74" s="249"/>
    </row>
    <row r="75" spans="1:18" ht="28.5" customHeight="1" thickTop="1" x14ac:dyDescent="0.2">
      <c r="A75" s="748" t="s">
        <v>142</v>
      </c>
      <c r="B75" s="749"/>
      <c r="C75" s="749"/>
      <c r="D75" s="749"/>
      <c r="E75" s="749"/>
      <c r="F75" s="749"/>
      <c r="G75" s="749"/>
      <c r="H75" s="749"/>
      <c r="I75" s="749"/>
      <c r="J75" s="749"/>
      <c r="K75" s="749"/>
      <c r="L75" s="749"/>
      <c r="M75" s="749"/>
      <c r="N75" s="749"/>
      <c r="O75" s="748" t="s">
        <v>142</v>
      </c>
      <c r="P75" s="248"/>
      <c r="Q75" s="738"/>
    </row>
    <row r="76" spans="1:18" ht="13.5" customHeight="1" x14ac:dyDescent="0.2">
      <c r="A76" s="246"/>
      <c r="B76" s="33"/>
      <c r="C76" s="33"/>
      <c r="D76" s="33"/>
      <c r="E76" s="33"/>
      <c r="F76" s="33"/>
      <c r="G76" s="33"/>
      <c r="H76" s="33"/>
      <c r="I76" s="33"/>
      <c r="J76" s="33"/>
      <c r="K76" s="33"/>
      <c r="L76" s="33"/>
      <c r="M76" s="33"/>
      <c r="N76" s="33"/>
      <c r="O76" s="247"/>
      <c r="P76" s="33"/>
      <c r="Q76" s="726"/>
    </row>
    <row r="77" spans="1:18" ht="28.5" customHeight="1" x14ac:dyDescent="0.2">
      <c r="A77" s="32" t="s">
        <v>274</v>
      </c>
      <c r="B77" s="250"/>
      <c r="C77" s="51"/>
      <c r="D77" s="37"/>
      <c r="E77" s="37"/>
      <c r="F77" s="37"/>
      <c r="G77" s="37"/>
      <c r="H77" s="37"/>
      <c r="I77" s="1202" t="e">
        <f>IF('Input Data'!$E$23=1,1,IF('Input Data'!$E$23&lt;4,'Input Data'!$D$24,'Input Data'!H50/'Input Data'!H37))</f>
        <v>#DIV/0!</v>
      </c>
      <c r="J77" s="71" t="s">
        <v>1</v>
      </c>
      <c r="K77" s="113">
        <f>IF('Input Data'!$E$27="y",0.07,0)</f>
        <v>7.0000000000000007E-2</v>
      </c>
      <c r="L77" s="71" t="s">
        <v>1</v>
      </c>
      <c r="M77" s="84">
        <f>IF('Input Data'!$E$23=1,0.2,IF('Input Data'!$E$23=2,0.55,IF('Input Data'!$E$23=3,0.75,IF('Input Data'!$E$23=4,0.95,IF('Input Data'!$E$23=5,1)))))</f>
        <v>1</v>
      </c>
      <c r="N77" s="76" t="s">
        <v>2</v>
      </c>
      <c r="O77" s="47">
        <f>IF('Input Data'!$E$27="n",0,$Q$22)</f>
        <v>0</v>
      </c>
      <c r="P77" s="78" t="s">
        <v>3</v>
      </c>
      <c r="Q77" s="734" t="e">
        <f>I77*K77*M77*O77</f>
        <v>#DIV/0!</v>
      </c>
    </row>
    <row r="78" spans="1:18" ht="15" customHeight="1" thickBot="1" x14ac:dyDescent="0.25">
      <c r="A78" s="264"/>
      <c r="B78" s="112"/>
      <c r="C78" s="112"/>
      <c r="D78" s="112"/>
      <c r="E78" s="112"/>
      <c r="F78" s="112"/>
      <c r="G78" s="112"/>
      <c r="H78" s="112"/>
      <c r="I78" s="112"/>
      <c r="J78" s="112"/>
      <c r="K78" s="112"/>
      <c r="L78" s="112"/>
      <c r="M78" s="112"/>
      <c r="N78" s="112"/>
      <c r="O78" s="265"/>
      <c r="P78" s="112"/>
      <c r="Q78" s="739"/>
    </row>
    <row r="79" spans="1:18" ht="26.25" customHeight="1" thickTop="1" x14ac:dyDescent="0.2">
      <c r="A79" s="32" t="s">
        <v>247</v>
      </c>
      <c r="B79" s="33"/>
      <c r="C79" s="33"/>
      <c r="D79" s="33"/>
      <c r="E79" s="33"/>
      <c r="F79" s="33"/>
      <c r="G79" s="33"/>
      <c r="H79" s="33"/>
      <c r="I79" s="33"/>
      <c r="J79" s="33"/>
      <c r="K79" s="263"/>
      <c r="L79" s="129"/>
      <c r="M79" s="33"/>
      <c r="N79" s="136"/>
      <c r="O79" s="33"/>
      <c r="P79" s="136"/>
      <c r="Q79" s="726"/>
    </row>
    <row r="80" spans="1:18" ht="15.6" customHeight="1" x14ac:dyDescent="0.2">
      <c r="A80" s="135" t="s">
        <v>233</v>
      </c>
      <c r="B80" s="33"/>
      <c r="C80" s="33"/>
      <c r="D80" s="33"/>
      <c r="E80" s="33"/>
      <c r="F80" s="33"/>
      <c r="G80" s="33"/>
      <c r="H80" s="33"/>
      <c r="I80" s="33"/>
      <c r="J80" s="33"/>
      <c r="K80" s="128" t="s">
        <v>130</v>
      </c>
      <c r="L80" s="129"/>
      <c r="M80" s="130" t="s">
        <v>7</v>
      </c>
      <c r="N80" s="33"/>
      <c r="O80" s="129"/>
      <c r="P80" s="131" t="s">
        <v>121</v>
      </c>
      <c r="Q80" s="740">
        <f>IF(Q22&gt;0,0,'Time Based'!H22)</f>
        <v>0</v>
      </c>
    </row>
    <row r="81" spans="1:17" ht="15.6" customHeight="1" x14ac:dyDescent="0.2">
      <c r="A81" s="135" t="s">
        <v>129</v>
      </c>
      <c r="B81" s="33"/>
      <c r="C81" s="212"/>
      <c r="D81" s="212"/>
      <c r="E81" s="71"/>
      <c r="F81" s="71"/>
      <c r="G81" s="100">
        <f>IF('Input Data'!E28="Y",0.03,0)</f>
        <v>0</v>
      </c>
      <c r="H81" s="71" t="s">
        <v>1</v>
      </c>
      <c r="I81" s="72">
        <f>IF('Input Data'!$E$23=1,Scales!$L$4,IF('Input Data'!$E$23=2,Scales!$L$5,IF('Input Data'!E23=3,Scales!$L$6,IF('Input Data'!$E$23=4,0.95,1))))</f>
        <v>1</v>
      </c>
      <c r="J81" s="73" t="s">
        <v>1</v>
      </c>
      <c r="K81" s="132">
        <f>Q22</f>
        <v>0</v>
      </c>
      <c r="L81" s="133" t="s">
        <v>121</v>
      </c>
      <c r="M81" s="134">
        <f>G81*I81*K81</f>
        <v>0</v>
      </c>
      <c r="N81" s="33"/>
      <c r="O81" s="240" t="s">
        <v>128</v>
      </c>
      <c r="P81" s="131" t="s">
        <v>121</v>
      </c>
      <c r="Q81" s="726">
        <f>IF('Input Data'!$E$28="y",IF('Time Based'!$H$38&gt;$M$81,$M$81,'Time Based'!$H$38),0)</f>
        <v>0</v>
      </c>
    </row>
    <row r="82" spans="1:17" ht="28.5" customHeight="1" x14ac:dyDescent="0.2">
      <c r="A82" s="1326" t="s">
        <v>139</v>
      </c>
      <c r="B82" s="1327"/>
      <c r="C82" s="1327"/>
      <c r="D82" s="1327"/>
      <c r="E82" s="1327"/>
      <c r="F82" s="1327"/>
      <c r="G82" s="100"/>
      <c r="H82" s="71"/>
      <c r="I82" s="72">
        <f>IF('Input Data'!$E$23=1,Scales!$L$4,IF('Input Data'!$E$23=2,Scales!$L$5,IF('Input Data'!E24=3,Scales!$L$6,IF('Input Data'!$E$23=4,0.95,1))))</f>
        <v>1</v>
      </c>
      <c r="J82" s="73" t="s">
        <v>28</v>
      </c>
      <c r="K82" s="132">
        <f>IF('Input Data'!E29="Y",'Input Data'!G29,0)</f>
        <v>0</v>
      </c>
      <c r="L82" s="133" t="s">
        <v>121</v>
      </c>
      <c r="M82" s="134">
        <f>I82*K82</f>
        <v>0</v>
      </c>
      <c r="N82" s="33"/>
      <c r="O82" s="129"/>
      <c r="P82" s="131"/>
      <c r="Q82" s="726">
        <f>IF('Input Data'!$E$29="y",M82,0)</f>
        <v>0</v>
      </c>
    </row>
    <row r="83" spans="1:17" ht="18.75" customHeight="1" x14ac:dyDescent="0.2">
      <c r="A83" s="103" t="s">
        <v>297</v>
      </c>
      <c r="B83" s="33"/>
      <c r="C83" s="33"/>
      <c r="D83" s="33"/>
      <c r="E83" s="33"/>
      <c r="F83" s="33"/>
      <c r="G83" s="33"/>
      <c r="H83" s="2"/>
      <c r="I83" s="2"/>
      <c r="J83" s="136" t="s">
        <v>298</v>
      </c>
      <c r="K83" s="2"/>
      <c r="L83" s="129"/>
      <c r="M83" s="130" t="s">
        <v>7</v>
      </c>
      <c r="N83" s="33"/>
      <c r="O83" s="130" t="s">
        <v>128</v>
      </c>
      <c r="P83" s="131" t="s">
        <v>121</v>
      </c>
      <c r="Q83" s="726">
        <f>'Travelling &amp; Subsistence'!I17</f>
        <v>0</v>
      </c>
    </row>
    <row r="84" spans="1:17" x14ac:dyDescent="0.2">
      <c r="A84" s="103" t="s">
        <v>299</v>
      </c>
      <c r="B84" s="33"/>
      <c r="C84" s="33"/>
      <c r="D84" s="33"/>
      <c r="E84" s="33"/>
      <c r="F84" s="33"/>
      <c r="G84" s="33"/>
      <c r="H84" s="2"/>
      <c r="I84" s="2"/>
      <c r="J84" s="136" t="s">
        <v>300</v>
      </c>
      <c r="K84" s="2"/>
      <c r="L84" s="129"/>
      <c r="M84" s="130" t="s">
        <v>7</v>
      </c>
      <c r="N84" s="33"/>
      <c r="O84" s="130" t="s">
        <v>128</v>
      </c>
      <c r="P84" s="131" t="s">
        <v>121</v>
      </c>
      <c r="Q84" s="726">
        <f>'Time Based'!H77</f>
        <v>0</v>
      </c>
    </row>
    <row r="85" spans="1:17" ht="15.75" thickBot="1" x14ac:dyDescent="0.25">
      <c r="A85" s="122"/>
      <c r="B85" s="89"/>
      <c r="C85" s="89"/>
      <c r="D85" s="112"/>
      <c r="E85" s="112"/>
      <c r="F85" s="112"/>
      <c r="G85" s="112"/>
      <c r="H85" s="112"/>
      <c r="I85" s="112"/>
      <c r="J85" s="137"/>
      <c r="K85" s="138"/>
      <c r="L85" s="139"/>
      <c r="M85" s="546" t="s">
        <v>248</v>
      </c>
      <c r="N85" s="147"/>
      <c r="O85" s="147"/>
      <c r="P85" s="547"/>
      <c r="Q85" s="548">
        <f>SUM(Q80:Q84)</f>
        <v>0</v>
      </c>
    </row>
    <row r="86" spans="1:17" ht="28.5" customHeight="1" thickTop="1" x14ac:dyDescent="0.2">
      <c r="A86" s="32" t="s">
        <v>245</v>
      </c>
      <c r="B86" s="33"/>
      <c r="C86" s="33"/>
      <c r="D86" s="33"/>
      <c r="E86" s="33"/>
      <c r="F86" s="33"/>
      <c r="G86" s="33"/>
      <c r="H86" s="33"/>
      <c r="I86" s="33"/>
      <c r="J86" s="33"/>
      <c r="K86" s="33"/>
      <c r="L86" s="33"/>
      <c r="M86" s="33"/>
      <c r="N86" s="33"/>
      <c r="O86" s="140"/>
      <c r="P86" s="132"/>
      <c r="Q86" s="726"/>
    </row>
    <row r="87" spans="1:17" x14ac:dyDescent="0.2">
      <c r="A87" s="103" t="s">
        <v>147</v>
      </c>
      <c r="B87" s="33"/>
      <c r="C87" s="33"/>
      <c r="D87" s="33"/>
      <c r="E87" s="33"/>
      <c r="F87" s="33"/>
      <c r="G87" s="33"/>
      <c r="H87" s="33"/>
      <c r="I87" s="33"/>
      <c r="J87" s="33"/>
      <c r="K87" s="33"/>
      <c r="L87" s="33"/>
      <c r="M87" s="136"/>
      <c r="N87" s="33"/>
      <c r="O87" s="37"/>
      <c r="P87" s="37"/>
      <c r="Q87" s="741">
        <f>'Travelling &amp; Subsistence'!I60</f>
        <v>0</v>
      </c>
    </row>
    <row r="88" spans="1:17" x14ac:dyDescent="0.2">
      <c r="A88" s="103" t="s">
        <v>99</v>
      </c>
      <c r="B88" s="33"/>
      <c r="C88" s="33"/>
      <c r="D88" s="33"/>
      <c r="E88" s="33"/>
      <c r="F88" s="33"/>
      <c r="G88" s="33"/>
      <c r="H88" s="33"/>
      <c r="I88" s="33"/>
      <c r="J88" s="33"/>
      <c r="K88" s="33"/>
      <c r="L88" s="33"/>
      <c r="M88" s="136"/>
      <c r="N88" s="33"/>
      <c r="O88" s="37"/>
      <c r="P88" s="37"/>
      <c r="Q88" s="741">
        <f>'Typing, Duplicating, &amp; Printing'!I59</f>
        <v>0</v>
      </c>
    </row>
    <row r="89" spans="1:17" x14ac:dyDescent="0.2">
      <c r="A89" s="103" t="s">
        <v>100</v>
      </c>
      <c r="B89" s="33"/>
      <c r="C89" s="33"/>
      <c r="D89" s="33"/>
      <c r="E89" s="33"/>
      <c r="F89" s="33"/>
      <c r="G89" s="33"/>
      <c r="H89" s="33"/>
      <c r="I89" s="33"/>
      <c r="J89" s="33"/>
      <c r="K89" s="33"/>
      <c r="L89" s="33"/>
      <c r="M89" s="136"/>
      <c r="N89" s="33"/>
      <c r="O89" s="37"/>
      <c r="P89" s="37"/>
      <c r="Q89" s="741">
        <f>'Site staff &amp; Other'!H59</f>
        <v>0</v>
      </c>
    </row>
    <row r="90" spans="1:17" x14ac:dyDescent="0.2">
      <c r="A90" s="103"/>
      <c r="B90" s="33"/>
      <c r="C90" s="33"/>
      <c r="D90" s="33"/>
      <c r="E90" s="33"/>
      <c r="F90" s="33"/>
      <c r="G90" s="33"/>
      <c r="H90" s="33"/>
      <c r="I90" s="33"/>
      <c r="J90" s="33"/>
      <c r="K90" s="33"/>
      <c r="L90" s="33"/>
      <c r="M90" s="136"/>
      <c r="N90" s="33"/>
      <c r="O90" s="37"/>
      <c r="P90" s="37"/>
      <c r="Q90" s="741"/>
    </row>
    <row r="91" spans="1:17" ht="15.75" thickBot="1" x14ac:dyDescent="0.25">
      <c r="A91" s="122"/>
      <c r="B91" s="112"/>
      <c r="C91" s="112"/>
      <c r="D91" s="112"/>
      <c r="E91" s="112"/>
      <c r="F91" s="112"/>
      <c r="G91" s="112"/>
      <c r="H91" s="112"/>
      <c r="I91" s="549" t="s">
        <v>246</v>
      </c>
      <c r="J91" s="550"/>
      <c r="K91" s="551"/>
      <c r="L91" s="549"/>
      <c r="M91" s="501"/>
      <c r="N91" s="501"/>
      <c r="O91" s="551"/>
      <c r="P91" s="551"/>
      <c r="Q91" s="742">
        <f>SUM(Q87:Q89)</f>
        <v>0</v>
      </c>
    </row>
    <row r="92" spans="1:17" ht="15.75" thickTop="1" x14ac:dyDescent="0.2">
      <c r="A92" s="141"/>
      <c r="B92" s="127"/>
      <c r="C92" s="127"/>
      <c r="D92" s="127"/>
      <c r="E92" s="127"/>
      <c r="F92" s="127"/>
      <c r="G92" s="127"/>
      <c r="H92" s="127"/>
      <c r="I92" s="271"/>
      <c r="J92" s="212"/>
      <c r="K92" s="212"/>
      <c r="L92" s="212"/>
      <c r="M92" s="212"/>
      <c r="N92" s="212"/>
      <c r="O92" s="212"/>
      <c r="P92" s="212"/>
      <c r="Q92" s="743"/>
    </row>
    <row r="93" spans="1:17" x14ac:dyDescent="0.2">
      <c r="A93" s="103"/>
      <c r="B93" s="33"/>
      <c r="C93" s="33"/>
      <c r="D93" s="33"/>
      <c r="E93" s="33"/>
      <c r="F93" s="33"/>
      <c r="G93" s="33"/>
      <c r="H93" s="33"/>
      <c r="I93" s="33"/>
      <c r="J93" s="33"/>
      <c r="K93" s="142" t="s">
        <v>26</v>
      </c>
      <c r="L93" s="33"/>
      <c r="M93" s="33" t="s">
        <v>117</v>
      </c>
      <c r="N93" s="33"/>
      <c r="O93" s="33"/>
      <c r="P93" s="33"/>
      <c r="Q93" s="726" t="e">
        <f>Q74+Q77+Q85+Q91</f>
        <v>#DIV/0!</v>
      </c>
    </row>
    <row r="94" spans="1:17" x14ac:dyDescent="0.2">
      <c r="A94" s="103"/>
      <c r="B94" s="33"/>
      <c r="C94" s="33"/>
      <c r="D94" s="33"/>
      <c r="E94" s="33"/>
      <c r="F94" s="33"/>
      <c r="G94" s="33"/>
      <c r="H94" s="33"/>
      <c r="I94" s="37"/>
      <c r="J94" s="37"/>
      <c r="K94" s="146" t="s">
        <v>120</v>
      </c>
      <c r="L94" s="145"/>
      <c r="M94" s="145"/>
      <c r="N94" s="194"/>
      <c r="O94" s="194"/>
      <c r="P94" s="194"/>
      <c r="Q94" s="744">
        <f>ROUND('Previous Payments'!K42,0)</f>
        <v>0</v>
      </c>
    </row>
    <row r="95" spans="1:17" ht="16.5" thickBot="1" x14ac:dyDescent="0.25">
      <c r="A95" s="103"/>
      <c r="B95" s="33"/>
      <c r="C95" s="112"/>
      <c r="D95" s="33"/>
      <c r="E95" s="33"/>
      <c r="F95" s="33"/>
      <c r="G95" s="33"/>
      <c r="H95" s="33"/>
      <c r="I95" s="1360" t="e">
        <f>IF($Q$93&lt;$Q$94,"OVERPAID BY (Ecl Tax)",IF($Q$93&gt;$Q$94,"FEES NOW DUE EXCLUDING VAT &amp; NON TAXABLE EXPENSES",""))</f>
        <v>#DIV/0!</v>
      </c>
      <c r="J95" s="1361"/>
      <c r="K95" s="1361"/>
      <c r="L95" s="1361"/>
      <c r="M95" s="1361"/>
      <c r="N95" s="1361"/>
      <c r="O95" s="1362"/>
      <c r="P95" s="33"/>
      <c r="Q95" s="745" t="e">
        <f>Q93-Q94</f>
        <v>#DIV/0!</v>
      </c>
    </row>
    <row r="96" spans="1:17" ht="15.75" thickTop="1" x14ac:dyDescent="0.2">
      <c r="A96" s="141"/>
      <c r="B96" s="127"/>
      <c r="C96" s="33"/>
      <c r="D96" s="127" t="s">
        <v>0</v>
      </c>
      <c r="E96" s="127"/>
      <c r="F96" s="127"/>
      <c r="G96" s="127"/>
      <c r="H96" s="127"/>
      <c r="I96" s="1352">
        <v>0.14000000000000001</v>
      </c>
      <c r="J96" s="1331"/>
      <c r="K96" s="127" t="s">
        <v>24</v>
      </c>
      <c r="L96" s="37"/>
      <c r="M96" s="143" t="e">
        <f>IF('Input Data'!C14="none",0,Q95)</f>
        <v>#DIV/0!</v>
      </c>
      <c r="N96" s="127"/>
      <c r="O96" s="127"/>
      <c r="P96" s="127"/>
      <c r="Q96" s="746" t="e">
        <f>I96*M96</f>
        <v>#DIV/0!</v>
      </c>
    </row>
    <row r="97" spans="1:17" ht="15.75" thickBot="1" x14ac:dyDescent="0.25">
      <c r="A97" s="103"/>
      <c r="B97" s="33"/>
      <c r="C97" s="33"/>
      <c r="D97" s="144"/>
      <c r="E97" s="144"/>
      <c r="F97" s="144"/>
      <c r="G97" s="144"/>
      <c r="H97" s="144"/>
      <c r="I97" s="136"/>
      <c r="J97" s="552"/>
      <c r="K97" s="33"/>
      <c r="L97" s="552" t="s">
        <v>322</v>
      </c>
      <c r="M97" s="37"/>
      <c r="N97" s="142"/>
      <c r="O97" s="553"/>
      <c r="P97" s="136"/>
      <c r="Q97" s="726">
        <f>'Non Taxable'!I20</f>
        <v>0</v>
      </c>
    </row>
    <row r="98" spans="1:17" ht="16.5" thickBot="1" x14ac:dyDescent="0.25">
      <c r="A98" s="1380" t="s">
        <v>25</v>
      </c>
      <c r="B98" s="1381"/>
      <c r="C98" s="1381"/>
      <c r="D98" s="1381"/>
      <c r="E98" s="1381"/>
      <c r="F98" s="1381"/>
      <c r="G98" s="1382"/>
      <c r="H98" s="554"/>
      <c r="I98" s="1384" t="e">
        <f>IF($Q$93&lt;$Q$94,"AMOUNT TO BE RECOVERED (Incl VAT)",IF($Q$93&gt;$Q$94,"FEES NOW DUE INCLUDING VAT &amp; NON TAXABLE EXPENSES",""))</f>
        <v>#DIV/0!</v>
      </c>
      <c r="J98" s="1385"/>
      <c r="K98" s="1385"/>
      <c r="L98" s="1385"/>
      <c r="M98" s="1385"/>
      <c r="N98" s="1385"/>
      <c r="O98" s="1386"/>
      <c r="P98" s="554"/>
      <c r="Q98" s="747" t="e">
        <f>Q95+Q96+Q97</f>
        <v>#DIV/0!</v>
      </c>
    </row>
    <row r="99" spans="1:17" ht="15.75" thickTop="1" x14ac:dyDescent="0.2">
      <c r="A99" s="649"/>
      <c r="B99" s="650"/>
      <c r="C99" s="650"/>
      <c r="D99" s="650"/>
      <c r="E99" s="650"/>
      <c r="F99" s="650"/>
      <c r="G99" s="650"/>
      <c r="H99" s="650"/>
      <c r="I99" s="650"/>
      <c r="J99" s="650"/>
      <c r="K99" s="650"/>
      <c r="L99" s="650"/>
      <c r="M99" s="650"/>
      <c r="N99" s="650"/>
      <c r="O99" s="650"/>
      <c r="P99" s="650"/>
      <c r="Q99" s="651"/>
    </row>
    <row r="100" spans="1:17" x14ac:dyDescent="0.2">
      <c r="A100" s="652"/>
      <c r="B100" s="653"/>
      <c r="C100" s="653"/>
      <c r="D100" s="653"/>
      <c r="E100" s="653"/>
      <c r="F100" s="653"/>
      <c r="G100" s="653"/>
      <c r="H100" s="653"/>
      <c r="I100" s="653"/>
      <c r="J100" s="653"/>
      <c r="K100" s="654"/>
      <c r="L100" s="655"/>
      <c r="M100" s="655"/>
      <c r="N100" s="653"/>
      <c r="O100" s="653"/>
      <c r="P100" s="653"/>
      <c r="Q100" s="656"/>
    </row>
    <row r="101" spans="1:17" x14ac:dyDescent="0.2">
      <c r="A101" s="1383" t="s">
        <v>29</v>
      </c>
      <c r="B101" s="1379"/>
      <c r="C101" s="673"/>
      <c r="D101" s="1379" t="s">
        <v>9</v>
      </c>
      <c r="E101" s="1379"/>
      <c r="F101" s="1379"/>
      <c r="G101" s="1379"/>
      <c r="H101" s="1379"/>
      <c r="I101" s="674"/>
      <c r="J101" s="674"/>
      <c r="K101" s="1379" t="s">
        <v>132</v>
      </c>
      <c r="L101" s="1379"/>
      <c r="M101" s="1379"/>
      <c r="N101" s="653"/>
      <c r="O101" s="1379" t="s">
        <v>9</v>
      </c>
      <c r="P101" s="1379"/>
      <c r="Q101" s="656"/>
    </row>
    <row r="102" spans="1:17" x14ac:dyDescent="0.2">
      <c r="A102" s="657"/>
      <c r="B102" s="653"/>
      <c r="C102" s="653"/>
      <c r="D102" s="653"/>
      <c r="E102" s="653"/>
      <c r="F102" s="653"/>
      <c r="G102" s="653"/>
      <c r="H102" s="653"/>
      <c r="I102" s="653"/>
      <c r="J102" s="653"/>
      <c r="K102" s="653"/>
      <c r="L102" s="653"/>
      <c r="M102" s="653"/>
      <c r="N102" s="653"/>
      <c r="O102" s="653"/>
      <c r="P102" s="653"/>
      <c r="Q102" s="656"/>
    </row>
    <row r="103" spans="1:17" x14ac:dyDescent="0.2">
      <c r="A103" s="658" t="s">
        <v>27</v>
      </c>
      <c r="B103" s="659"/>
      <c r="C103" s="659"/>
      <c r="D103" s="659"/>
      <c r="E103" s="659"/>
      <c r="F103" s="659"/>
      <c r="G103" s="659"/>
      <c r="H103" s="659"/>
      <c r="I103" s="659"/>
      <c r="J103" s="659"/>
      <c r="K103" s="659"/>
      <c r="L103" s="655"/>
      <c r="M103" s="655"/>
      <c r="N103" s="655"/>
      <c r="O103" s="655"/>
      <c r="P103" s="655"/>
      <c r="Q103" s="660"/>
    </row>
    <row r="104" spans="1:17" x14ac:dyDescent="0.2">
      <c r="A104" s="657"/>
      <c r="B104" s="653"/>
      <c r="C104" s="653"/>
      <c r="D104" s="653"/>
      <c r="E104" s="653"/>
      <c r="F104" s="653"/>
      <c r="G104" s="653"/>
      <c r="H104" s="653"/>
      <c r="I104" s="653"/>
      <c r="J104" s="653"/>
      <c r="K104" s="653"/>
      <c r="L104" s="653"/>
      <c r="M104" s="653"/>
      <c r="N104" s="653"/>
      <c r="O104" s="653"/>
      <c r="P104" s="653"/>
      <c r="Q104" s="656"/>
    </row>
    <row r="105" spans="1:17" x14ac:dyDescent="0.2">
      <c r="A105" s="657"/>
      <c r="B105" s="661"/>
      <c r="C105" s="661"/>
      <c r="D105" s="661"/>
      <c r="E105" s="661"/>
      <c r="F105" s="661"/>
      <c r="G105" s="661"/>
      <c r="H105" s="661"/>
      <c r="I105" s="661"/>
      <c r="J105" s="661"/>
      <c r="K105" s="662"/>
      <c r="L105" s="662"/>
      <c r="M105" s="663" t="s">
        <v>31</v>
      </c>
      <c r="N105" s="661"/>
      <c r="O105" s="661"/>
      <c r="P105" s="661"/>
      <c r="Q105" s="665"/>
    </row>
    <row r="106" spans="1:17" ht="15.75" thickBot="1" x14ac:dyDescent="0.25">
      <c r="A106" s="666" t="s">
        <v>32</v>
      </c>
      <c r="B106" s="667" t="s">
        <v>33</v>
      </c>
      <c r="C106" s="667">
        <f>'Input Data'!D11</f>
        <v>0</v>
      </c>
      <c r="D106" s="667"/>
      <c r="E106" s="667"/>
      <c r="F106" s="667"/>
      <c r="G106" s="667"/>
      <c r="H106" s="667"/>
      <c r="I106" s="667"/>
      <c r="J106" s="667"/>
      <c r="K106" s="667"/>
      <c r="L106" s="667"/>
      <c r="M106" s="667"/>
      <c r="N106" s="667"/>
      <c r="O106" s="667"/>
      <c r="P106" s="667"/>
      <c r="Q106" s="668"/>
    </row>
    <row r="107"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4">
    <mergeCell ref="O101:P101"/>
    <mergeCell ref="A98:G98"/>
    <mergeCell ref="A101:B101"/>
    <mergeCell ref="D101:H101"/>
    <mergeCell ref="K101:M101"/>
    <mergeCell ref="I98:O98"/>
    <mergeCell ref="B6:M6"/>
    <mergeCell ref="A9:B9"/>
    <mergeCell ref="D9:I9"/>
    <mergeCell ref="B8:K8"/>
    <mergeCell ref="A25:C26"/>
    <mergeCell ref="D12:J12"/>
    <mergeCell ref="D13:J13"/>
    <mergeCell ref="D14:J14"/>
    <mergeCell ref="D15:J15"/>
    <mergeCell ref="A21:D21"/>
    <mergeCell ref="J16:K16"/>
    <mergeCell ref="A16:I16"/>
    <mergeCell ref="I96:J96"/>
    <mergeCell ref="A38:M38"/>
    <mergeCell ref="A56:C57"/>
    <mergeCell ref="A60:M60"/>
    <mergeCell ref="A65:D65"/>
    <mergeCell ref="I95:O95"/>
    <mergeCell ref="A43:D44"/>
    <mergeCell ref="A40:C41"/>
    <mergeCell ref="A53:C54"/>
    <mergeCell ref="A62:C63"/>
    <mergeCell ref="D1:I1"/>
    <mergeCell ref="K1:Q1"/>
    <mergeCell ref="K2:Q2"/>
    <mergeCell ref="C3:J3"/>
    <mergeCell ref="A82:F82"/>
    <mergeCell ref="O9:Q9"/>
    <mergeCell ref="L16:P16"/>
    <mergeCell ref="L17:P17"/>
    <mergeCell ref="O12:Q12"/>
    <mergeCell ref="D11:J11"/>
    <mergeCell ref="A34:D35"/>
    <mergeCell ref="A31:E32"/>
    <mergeCell ref="A28:D29"/>
    <mergeCell ref="B5:M5"/>
    <mergeCell ref="D10:I10"/>
    <mergeCell ref="B7:M7"/>
  </mergeCells>
  <phoneticPr fontId="99" type="noConversion"/>
  <printOptions horizontalCentered="1"/>
  <pageMargins left="0.55118110236220474" right="0.55118110236220474" top="0.82677165354330717" bottom="0.78740157480314965" header="0.47244094488188981" footer="0.55118110236220474"/>
  <pageSetup paperSize="8" scale="45" orientation="portrait" horizontalDpi="300" verticalDpi="300" r:id="rId2"/>
  <headerFooter alignWithMargins="0">
    <oddFooter>&amp;L&amp;"Arial,Regular"&amp;9&amp;F:
&amp;A&amp;C&amp;"Arial,Regular"&amp;P&amp;R&amp;"Arial,Regular"&amp;9&amp;D</oddFooter>
  </headerFooter>
  <rowBreaks count="1" manualBreakCount="1">
    <brk id="74"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I29"/>
  <sheetViews>
    <sheetView zoomScale="75" zoomScaleNormal="75" zoomScaleSheetLayoutView="75" workbookViewId="0">
      <selection activeCell="F3" sqref="F3"/>
    </sheetView>
  </sheetViews>
  <sheetFormatPr defaultRowHeight="15" x14ac:dyDescent="0.2"/>
  <cols>
    <col min="1" max="1" width="12.109375" customWidth="1"/>
    <col min="2" max="2" width="10.21875" customWidth="1"/>
    <col min="3" max="3" width="8.33203125" customWidth="1"/>
    <col min="4" max="4" width="21.88671875" customWidth="1"/>
    <col min="5" max="5" width="14.6640625" customWidth="1"/>
    <col min="6" max="6" width="16.33203125" customWidth="1"/>
    <col min="7" max="7" width="17.44140625" customWidth="1"/>
    <col min="8" max="8" width="18.21875" customWidth="1"/>
    <col min="9" max="9" width="3.109375" customWidth="1"/>
  </cols>
  <sheetData>
    <row r="1" spans="1:9" ht="45" customHeight="1" thickTop="1" x14ac:dyDescent="0.2">
      <c r="A1" s="305"/>
      <c r="B1" s="675"/>
      <c r="C1" s="675"/>
      <c r="D1" s="807" t="str">
        <f>'Input Data'!E2</f>
        <v>FEE FOR CIVIL &amp; STRUCTURAL ENGINEERING SERVICES</v>
      </c>
      <c r="E1" s="675"/>
      <c r="F1" s="271"/>
      <c r="G1" s="271"/>
      <c r="H1" s="272"/>
    </row>
    <row r="2" spans="1:9" ht="45" customHeight="1" x14ac:dyDescent="0.2">
      <c r="A2" s="4"/>
      <c r="B2" s="296"/>
      <c r="C2" s="296"/>
      <c r="D2" s="296"/>
      <c r="E2" s="806" t="str">
        <f>'Input Data'!E3</f>
        <v>ENGINEERING PROJECT:  2004 FEES</v>
      </c>
      <c r="F2" s="151"/>
      <c r="G2" s="51"/>
      <c r="H2" s="290"/>
    </row>
    <row r="3" spans="1:9" ht="18" x14ac:dyDescent="0.2">
      <c r="A3" s="242"/>
      <c r="B3" s="212"/>
      <c r="C3" s="212"/>
      <c r="D3" s="291"/>
      <c r="E3" s="270" t="s">
        <v>546</v>
      </c>
      <c r="F3" s="1196">
        <f>'Input Data'!$D$20</f>
        <v>0</v>
      </c>
      <c r="G3" s="150" t="s">
        <v>9</v>
      </c>
      <c r="H3" s="832"/>
    </row>
    <row r="4" spans="1:9" ht="32.25" customHeight="1" x14ac:dyDescent="0.2">
      <c r="A4" s="149" t="s">
        <v>159</v>
      </c>
      <c r="B4" s="212"/>
      <c r="C4" s="212"/>
      <c r="D4" s="212"/>
      <c r="E4" s="212"/>
      <c r="F4" s="212"/>
      <c r="G4" s="212"/>
      <c r="H4" s="826">
        <f>'Input Data'!D19</f>
        <v>0</v>
      </c>
      <c r="I4" s="242"/>
    </row>
    <row r="5" spans="1:9" x14ac:dyDescent="0.2">
      <c r="A5" s="242"/>
      <c r="B5" s="212"/>
      <c r="C5" s="212"/>
      <c r="D5" s="212"/>
      <c r="E5" s="212"/>
      <c r="F5" s="212"/>
      <c r="G5" s="212"/>
      <c r="H5" s="290"/>
      <c r="I5" s="2"/>
    </row>
    <row r="6" spans="1:9" ht="20.25" x14ac:dyDescent="0.2">
      <c r="A6" s="238" t="s">
        <v>160</v>
      </c>
      <c r="B6" s="1195">
        <f>'Input Data'!$D$5</f>
        <v>0</v>
      </c>
      <c r="C6" s="1197"/>
      <c r="D6" s="212"/>
      <c r="E6" s="212"/>
      <c r="F6" s="1422" t="str">
        <f>'Input Data'!D23</f>
        <v>COMPLETION</v>
      </c>
      <c r="G6" s="1423"/>
      <c r="H6" s="237" t="s">
        <v>163</v>
      </c>
    </row>
    <row r="7" spans="1:9" ht="31.5" customHeight="1" x14ac:dyDescent="0.2">
      <c r="A7" s="1425">
        <f>'Input Data'!D9</f>
        <v>0</v>
      </c>
      <c r="B7" s="1426"/>
      <c r="C7" s="1426"/>
      <c r="D7" s="1426"/>
      <c r="E7" s="1426"/>
      <c r="F7" s="1426"/>
      <c r="G7" s="1426"/>
      <c r="H7" s="1427"/>
      <c r="I7" s="29"/>
    </row>
    <row r="8" spans="1:9" ht="36.75" customHeight="1" x14ac:dyDescent="0.2">
      <c r="A8" s="1425">
        <f>'Input Data'!D10</f>
        <v>0</v>
      </c>
      <c r="B8" s="1426"/>
      <c r="C8" s="1426"/>
      <c r="D8" s="1426"/>
      <c r="E8" s="1426"/>
      <c r="F8" s="1426"/>
      <c r="G8" s="1426"/>
      <c r="H8" s="1427"/>
      <c r="I8" s="28"/>
    </row>
    <row r="9" spans="1:9" ht="15.75" thickBot="1" x14ac:dyDescent="0.25">
      <c r="A9" s="242"/>
      <c r="B9" s="212"/>
      <c r="C9" s="212"/>
      <c r="D9" s="212"/>
      <c r="E9" s="212"/>
      <c r="F9" s="212"/>
      <c r="G9" s="212"/>
      <c r="H9" s="290"/>
      <c r="I9" s="2"/>
    </row>
    <row r="10" spans="1:9" ht="97.5" customHeight="1" thickTop="1" thickBot="1" x14ac:dyDescent="0.25">
      <c r="A10" s="1390" t="s">
        <v>249</v>
      </c>
      <c r="B10" s="1391"/>
      <c r="C10" s="1391"/>
      <c r="D10" s="1392"/>
      <c r="E10" s="808" t="s">
        <v>150</v>
      </c>
      <c r="F10" s="808" t="s">
        <v>166</v>
      </c>
      <c r="G10" s="555" t="s">
        <v>167</v>
      </c>
      <c r="H10" s="556" t="s">
        <v>165</v>
      </c>
    </row>
    <row r="11" spans="1:9" ht="45.75" customHeight="1" thickTop="1" x14ac:dyDescent="0.2">
      <c r="A11" s="1403" t="s">
        <v>267</v>
      </c>
      <c r="B11" s="1345"/>
      <c r="C11" s="1345"/>
      <c r="D11" s="1404"/>
      <c r="E11" s="809"/>
      <c r="F11" s="809"/>
      <c r="G11" s="810"/>
      <c r="H11" s="811">
        <f>IF('Input Data'!$C$8="e",IF('Input Data'!$E$23&lt;4,E11,IF('Input Data'!$E$23=4,F11,IF('Input Data'!$E$23=5,G11))))</f>
        <v>0</v>
      </c>
    </row>
    <row r="12" spans="1:9" ht="42" customHeight="1" x14ac:dyDescent="0.2">
      <c r="A12" s="1405" t="s">
        <v>279</v>
      </c>
      <c r="B12" s="1406"/>
      <c r="C12" s="1406"/>
      <c r="D12" s="1407"/>
      <c r="E12" s="709"/>
      <c r="F12" s="709"/>
      <c r="G12" s="710"/>
      <c r="H12" s="812">
        <f>IF('Input Data'!$C$8="e",IF('Input Data'!$E$23&lt;4,E12,IF('Input Data'!$E$23=4,F12,IF('Input Data'!$E$23=5,G12))))</f>
        <v>0</v>
      </c>
    </row>
    <row r="13" spans="1:9" ht="42" customHeight="1" x14ac:dyDescent="0.2">
      <c r="A13" s="1405" t="s">
        <v>278</v>
      </c>
      <c r="B13" s="1406"/>
      <c r="C13" s="1406"/>
      <c r="D13" s="1407"/>
      <c r="E13" s="709"/>
      <c r="F13" s="709"/>
      <c r="G13" s="710"/>
      <c r="H13" s="812">
        <f>IF('Input Data'!$C$8="e",IF('Input Data'!$E$23&lt;4,E13,IF('Input Data'!$E$23=4,F13,IF('Input Data'!$E$23=5,G13))))</f>
        <v>0</v>
      </c>
    </row>
    <row r="14" spans="1:9" ht="51.75" customHeight="1" thickBot="1" x14ac:dyDescent="0.25">
      <c r="A14" s="1403" t="s">
        <v>280</v>
      </c>
      <c r="B14" s="1345"/>
      <c r="C14" s="1345"/>
      <c r="D14" s="1404"/>
      <c r="E14" s="707"/>
      <c r="F14" s="707"/>
      <c r="G14" s="708"/>
      <c r="H14" s="811">
        <f>IF('Input Data'!$C$8="e",IF('Input Data'!$E$23&lt;4,E14,IF('Input Data'!$E$23=4,F14,IF('Input Data'!$E$23=5,G14))))</f>
        <v>0</v>
      </c>
    </row>
    <row r="15" spans="1:9" ht="48.75" customHeight="1" thickBot="1" x14ac:dyDescent="0.25">
      <c r="A15" s="1224" t="s">
        <v>250</v>
      </c>
      <c r="B15" s="1393"/>
      <c r="C15" s="1393"/>
      <c r="D15" s="1408"/>
      <c r="E15" s="714">
        <f>SUM(E11:E14)</f>
        <v>0</v>
      </c>
      <c r="F15" s="714">
        <f>SUM(F11:F14)</f>
        <v>0</v>
      </c>
      <c r="G15" s="715">
        <f>SUM(G11:G14)</f>
        <v>0</v>
      </c>
      <c r="H15" s="782">
        <f>SUM(H11:H14)</f>
        <v>0</v>
      </c>
    </row>
    <row r="16" spans="1:9" ht="33.75" customHeight="1" thickBot="1" x14ac:dyDescent="0.25">
      <c r="A16" s="1221" t="e">
        <f>IF('Input Data'!E23=5,IF(#REF!=#REF!,"","THE VALUE OF ( C) MUST BE THE SAME AS (D)"),"")</f>
        <v>#REF!</v>
      </c>
      <c r="B16" s="1222"/>
      <c r="C16" s="1222"/>
      <c r="D16" s="1222"/>
      <c r="E16" s="1424"/>
      <c r="F16" s="511"/>
      <c r="G16" s="511" t="str">
        <f>IF('Input Data'!E23=5,IF(G15=H25,"","ERROR"),"")</f>
        <v/>
      </c>
      <c r="H16" s="557"/>
    </row>
    <row r="17" spans="1:8" ht="9" customHeight="1" thickBot="1" x14ac:dyDescent="0.25">
      <c r="A17" s="1418"/>
      <c r="B17" s="1419"/>
      <c r="C17" s="1419"/>
      <c r="D17" s="1420"/>
      <c r="E17" s="1421"/>
      <c r="F17" s="515"/>
      <c r="G17" s="515"/>
      <c r="H17" s="558"/>
    </row>
    <row r="18" spans="1:8" ht="48" customHeight="1" x14ac:dyDescent="0.2">
      <c r="A18" s="1403" t="s">
        <v>268</v>
      </c>
      <c r="B18" s="1345"/>
      <c r="C18" s="1345"/>
      <c r="D18" s="1404"/>
      <c r="E18" s="813"/>
      <c r="F18" s="813"/>
      <c r="G18" s="814"/>
      <c r="H18" s="811">
        <f>IF('Input Data'!$C$8="e",IF('Input Data'!$E$23&lt;4,E18,IF('Input Data'!$E$23=4,F18,IF('Input Data'!$E$23=5,G18))))</f>
        <v>0</v>
      </c>
    </row>
    <row r="19" spans="1:8" ht="47.25" customHeight="1" thickBot="1" x14ac:dyDescent="0.25">
      <c r="A19" s="1415" t="s">
        <v>281</v>
      </c>
      <c r="B19" s="1416"/>
      <c r="C19" s="1416"/>
      <c r="D19" s="1417"/>
      <c r="E19" s="815"/>
      <c r="F19" s="815"/>
      <c r="G19" s="777"/>
      <c r="H19" s="816">
        <f>IF('Input Data'!$C$8="e",IF('Input Data'!$E$23&lt;4,E19,IF('Input Data'!$E$23=4,F19,IF('Input Data'!$E$23=5,G19))))</f>
        <v>0</v>
      </c>
    </row>
    <row r="20" spans="1:8" ht="59.25" customHeight="1" thickBot="1" x14ac:dyDescent="0.25">
      <c r="A20" s="1394" t="s">
        <v>277</v>
      </c>
      <c r="B20" s="1395"/>
      <c r="C20" s="1395"/>
      <c r="D20" s="1395"/>
      <c r="E20" s="817">
        <f>SUM(E18:E19)</f>
        <v>0</v>
      </c>
      <c r="F20" s="817">
        <f>SUM(F18:F19)</f>
        <v>0</v>
      </c>
      <c r="G20" s="818">
        <f>SUM(G18:G19)</f>
        <v>0</v>
      </c>
      <c r="H20" s="819">
        <f>SUM(H18:H19)</f>
        <v>0</v>
      </c>
    </row>
    <row r="21" spans="1:8" ht="16.5" thickTop="1" thickBot="1" x14ac:dyDescent="0.25">
      <c r="A21" s="1396"/>
      <c r="B21" s="1397"/>
      <c r="C21" s="1397"/>
      <c r="D21" s="1397"/>
      <c r="E21" s="518"/>
      <c r="F21" s="519"/>
      <c r="G21" s="516"/>
      <c r="H21" s="559"/>
    </row>
    <row r="22" spans="1:8" ht="63" customHeight="1" thickTop="1" thickBot="1" x14ac:dyDescent="0.25">
      <c r="A22" s="1398" t="s">
        <v>236</v>
      </c>
      <c r="B22" s="1399"/>
      <c r="C22" s="1399"/>
      <c r="D22" s="1400"/>
      <c r="E22" s="1401"/>
      <c r="F22" s="1402"/>
      <c r="G22" s="555" t="s">
        <v>168</v>
      </c>
      <c r="H22" s="560"/>
    </row>
    <row r="23" spans="1:8" ht="30.75" customHeight="1" thickTop="1" x14ac:dyDescent="0.2">
      <c r="A23" s="1410" t="s">
        <v>269</v>
      </c>
      <c r="B23" s="1411"/>
      <c r="C23" s="1411"/>
      <c r="D23" s="1411"/>
      <c r="E23" s="1412"/>
      <c r="F23" s="1412"/>
      <c r="G23" s="820"/>
      <c r="H23" s="821">
        <f>IF('Input Data'!$E$23&gt;3,G23,0)</f>
        <v>0</v>
      </c>
    </row>
    <row r="24" spans="1:8" ht="33" customHeight="1" thickBot="1" x14ac:dyDescent="0.25">
      <c r="A24" s="1413" t="s">
        <v>282</v>
      </c>
      <c r="B24" s="1414"/>
      <c r="C24" s="1414"/>
      <c r="D24" s="1414"/>
      <c r="E24" s="1251"/>
      <c r="F24" s="1251"/>
      <c r="G24" s="708"/>
      <c r="H24" s="822">
        <f>IF('Input Data'!$E$23&gt;3,G24,0)</f>
        <v>0</v>
      </c>
    </row>
    <row r="25" spans="1:8" ht="45.75" customHeight="1" thickBot="1" x14ac:dyDescent="0.25">
      <c r="A25" s="1224" t="s">
        <v>251</v>
      </c>
      <c r="B25" s="1393"/>
      <c r="C25" s="1393"/>
      <c r="D25" s="1242"/>
      <c r="E25" s="1243"/>
      <c r="F25" s="1244"/>
      <c r="G25" s="715">
        <f>G23+G24</f>
        <v>0</v>
      </c>
      <c r="H25" s="782">
        <f>H23+H24</f>
        <v>0</v>
      </c>
    </row>
    <row r="26" spans="1:8" ht="32.25" customHeight="1" x14ac:dyDescent="0.2">
      <c r="A26" s="1410" t="s">
        <v>283</v>
      </c>
      <c r="B26" s="1411"/>
      <c r="C26" s="1411"/>
      <c r="D26" s="1411"/>
      <c r="E26" s="1412"/>
      <c r="F26" s="1412"/>
      <c r="G26" s="820"/>
      <c r="H26" s="821">
        <f>IF('Input Data'!$E$23&gt;3,G26,0)</f>
        <v>0</v>
      </c>
    </row>
    <row r="27" spans="1:8" ht="32.25" customHeight="1" thickBot="1" x14ac:dyDescent="0.25">
      <c r="A27" s="1409" t="s">
        <v>284</v>
      </c>
      <c r="B27" s="1250"/>
      <c r="C27" s="1250"/>
      <c r="D27" s="1250"/>
      <c r="E27" s="1251"/>
      <c r="F27" s="1251"/>
      <c r="G27" s="708"/>
      <c r="H27" s="822">
        <f>IF('Input Data'!$E$23&gt;3,G27,0)</f>
        <v>0</v>
      </c>
    </row>
    <row r="28" spans="1:8" ht="43.5" customHeight="1" thickBot="1" x14ac:dyDescent="0.25">
      <c r="A28" s="1387" t="s">
        <v>285</v>
      </c>
      <c r="B28" s="1388"/>
      <c r="C28" s="1388"/>
      <c r="D28" s="1388"/>
      <c r="E28" s="1389"/>
      <c r="F28" s="1389"/>
      <c r="G28" s="823">
        <f>G26+G27</f>
        <v>0</v>
      </c>
      <c r="H28" s="824">
        <f>H26+H27</f>
        <v>0</v>
      </c>
    </row>
    <row r="29" spans="1:8" ht="15.75" thickTop="1" x14ac:dyDescent="0.2"/>
  </sheetData>
  <sheetProtection password="CD4C" sheet="1" objects="1" scenarios="1" formatCells="0" formatColumns="0" formatRows="0"/>
  <customSheetViews>
    <customSheetView guid="{F2EF8C40-5F38-4711-A114-3A47916B87AA}" scale="65" showPageBreaks="1" showRuler="0" topLeftCell="A23">
      <selection activeCell="J25" sqref="J25"/>
      <pageMargins left="0.74803149606299213" right="0.74803149606299213" top="0.78740157480314965" bottom="0.78740157480314965" header="0.51181102362204722" footer="0.51181102362204722"/>
      <printOptions horizontalCentered="1"/>
      <pageSetup paperSize="8" scale="75" orientation="portrait" r:id="rId1"/>
      <headerFooter alignWithMargins="0">
        <oddFooter>&amp;L&amp;F&amp;A]&amp;C&amp;P&amp;R&amp;D</oddFooter>
      </headerFooter>
    </customSheetView>
  </customSheetViews>
  <mergeCells count="22">
    <mergeCell ref="F6:G6"/>
    <mergeCell ref="A16:E16"/>
    <mergeCell ref="A18:D18"/>
    <mergeCell ref="A13:D13"/>
    <mergeCell ref="A7:H7"/>
    <mergeCell ref="A8:H8"/>
    <mergeCell ref="A28:F28"/>
    <mergeCell ref="A10:D10"/>
    <mergeCell ref="A25:F25"/>
    <mergeCell ref="A20:D20"/>
    <mergeCell ref="A21:D21"/>
    <mergeCell ref="A22:F22"/>
    <mergeCell ref="A11:D11"/>
    <mergeCell ref="A12:D12"/>
    <mergeCell ref="A14:D14"/>
    <mergeCell ref="A15:D15"/>
    <mergeCell ref="A27:F27"/>
    <mergeCell ref="A23:F23"/>
    <mergeCell ref="A24:F24"/>
    <mergeCell ref="A26:F26"/>
    <mergeCell ref="A19:D19"/>
    <mergeCell ref="A17:E17"/>
  </mergeCells>
  <phoneticPr fontId="99" type="noConversion"/>
  <printOptions horizontalCentered="1"/>
  <pageMargins left="0.74803149606299213" right="0.74803149606299213" top="0.78740157480314965" bottom="0.78740157480314965" header="0.51181102362204722" footer="0.51181102362204722"/>
  <pageSetup paperSize="8" scale="58" orientation="portrait" r:id="rId2"/>
  <headerFooter alignWithMargins="0">
    <oddFooter>&amp;L&amp;F&amp;A]&amp;C&amp;P&amp;R&amp;D</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zoomScaleNormal="100" zoomScaleSheetLayoutView="75" workbookViewId="0">
      <selection activeCell="B6" sqref="B6"/>
    </sheetView>
  </sheetViews>
  <sheetFormatPr defaultRowHeight="15" x14ac:dyDescent="0.2"/>
  <cols>
    <col min="1" max="1" width="13.33203125" customWidth="1"/>
    <col min="2" max="2" width="17.21875" customWidth="1"/>
    <col min="3" max="3" width="5.6640625" customWidth="1"/>
    <col min="4" max="4" width="8.33203125" customWidth="1"/>
    <col min="5" max="5" width="4.21875" customWidth="1"/>
    <col min="6" max="6" width="2.44140625" customWidth="1"/>
    <col min="7" max="7" width="4.109375" customWidth="1"/>
    <col min="8" max="8" width="1.88671875" customWidth="1"/>
    <col min="9" max="9" width="4.33203125" customWidth="1"/>
    <col min="10" max="10" width="3" customWidth="1"/>
    <col min="11" max="11" width="12.21875" customWidth="1"/>
    <col min="12" max="12" width="3.21875" customWidth="1"/>
    <col min="13" max="13" width="13.88671875" customWidth="1"/>
    <col min="14" max="14" width="2.77734375" customWidth="1"/>
    <col min="15" max="15" width="12" customWidth="1"/>
    <col min="16" max="16" width="2.88671875" customWidth="1"/>
    <col min="17" max="17" width="18.77734375" customWidth="1"/>
  </cols>
  <sheetData>
    <row r="1" spans="1:18" ht="23.25" customHeight="1" thickTop="1" x14ac:dyDescent="0.2">
      <c r="A1" s="295"/>
      <c r="B1" s="271"/>
      <c r="C1" s="271"/>
      <c r="D1" s="271"/>
      <c r="E1" s="271"/>
      <c r="F1" s="271"/>
      <c r="G1" s="271"/>
      <c r="H1" s="271"/>
      <c r="I1" s="271"/>
      <c r="J1" s="271"/>
      <c r="K1" s="262" t="s">
        <v>158</v>
      </c>
      <c r="L1" s="271"/>
      <c r="M1" s="271"/>
      <c r="N1" s="271"/>
      <c r="O1" s="271"/>
      <c r="P1" s="271"/>
      <c r="Q1" s="272"/>
    </row>
    <row r="2" spans="1:18" ht="23.25" customHeight="1" x14ac:dyDescent="0.2">
      <c r="A2" s="303"/>
      <c r="B2" s="304"/>
      <c r="C2" s="304"/>
      <c r="D2" s="304"/>
      <c r="E2" s="304"/>
      <c r="F2" s="302"/>
      <c r="G2" s="302"/>
      <c r="H2" s="302"/>
      <c r="I2" s="302"/>
      <c r="J2" s="302"/>
      <c r="K2" s="1428" t="str">
        <f>'Input Data'!E2</f>
        <v>FEE FOR CIVIL &amp; STRUCTURAL ENGINEERING SERVICES</v>
      </c>
      <c r="L2" s="1429"/>
      <c r="M2" s="1429"/>
      <c r="N2" s="1429"/>
      <c r="O2" s="1429"/>
      <c r="P2" s="1429"/>
      <c r="Q2" s="1430"/>
      <c r="R2" s="51"/>
    </row>
    <row r="3" spans="1:18" ht="18" x14ac:dyDescent="0.2">
      <c r="A3" s="273"/>
      <c r="B3" s="214"/>
      <c r="C3" s="214"/>
      <c r="D3" s="215"/>
      <c r="E3" s="245"/>
      <c r="F3" s="148"/>
      <c r="G3" s="148"/>
      <c r="H3" s="148"/>
      <c r="I3" s="148"/>
      <c r="J3" s="148"/>
      <c r="K3" s="1437" t="str">
        <f>'Input Data'!E3</f>
        <v>ENGINEERING PROJECT:  2004 FEES</v>
      </c>
      <c r="L3" s="1438"/>
      <c r="M3" s="1438"/>
      <c r="N3" s="1438"/>
      <c r="O3" s="1438"/>
      <c r="P3" s="148"/>
      <c r="Q3" s="239"/>
      <c r="R3" s="51"/>
    </row>
    <row r="4" spans="1:18" ht="18.75" x14ac:dyDescent="0.2">
      <c r="A4" s="4"/>
      <c r="B4" s="2"/>
      <c r="C4" s="2"/>
      <c r="D4" s="2"/>
      <c r="E4" s="2"/>
      <c r="F4" s="212"/>
      <c r="G4" s="212"/>
      <c r="H4" s="212"/>
      <c r="I4" s="212"/>
      <c r="J4" s="212"/>
      <c r="K4" s="2"/>
      <c r="L4" s="212"/>
      <c r="M4" s="1450"/>
      <c r="N4" s="1450"/>
      <c r="O4" s="1450"/>
      <c r="P4" s="1450"/>
      <c r="Q4" s="274"/>
    </row>
    <row r="5" spans="1:18" x14ac:dyDescent="0.2">
      <c r="A5" s="42"/>
      <c r="B5" s="212"/>
      <c r="C5" s="212"/>
      <c r="D5" s="212"/>
      <c r="E5" s="212"/>
      <c r="F5" s="212"/>
      <c r="G5" s="212"/>
      <c r="H5" s="37"/>
      <c r="I5" s="37"/>
      <c r="J5" s="37"/>
      <c r="K5" s="21"/>
      <c r="L5" s="37"/>
      <c r="M5" s="37"/>
      <c r="N5" s="37"/>
      <c r="O5" s="16"/>
      <c r="P5" s="37"/>
      <c r="Q5" s="153" t="str">
        <f>'Input Data'!H3</f>
        <v>Revision 3.1  2012-10</v>
      </c>
    </row>
    <row r="6" spans="1:18" ht="22.5" customHeight="1" x14ac:dyDescent="0.2">
      <c r="A6" s="1201" t="s">
        <v>546</v>
      </c>
      <c r="B6" s="1196">
        <f>'Input Data'!$D$20</f>
        <v>0</v>
      </c>
      <c r="C6" s="212"/>
      <c r="D6" s="212"/>
      <c r="E6" s="212"/>
      <c r="F6" s="212"/>
      <c r="G6" s="212"/>
      <c r="H6" s="37"/>
      <c r="I6" s="37"/>
      <c r="J6" s="37"/>
      <c r="K6" s="21"/>
      <c r="L6" s="37"/>
      <c r="M6" s="37"/>
      <c r="N6" s="37"/>
      <c r="O6" s="16"/>
      <c r="P6" s="37"/>
      <c r="Q6" s="153"/>
    </row>
    <row r="7" spans="1:18" ht="31.5" customHeight="1" x14ac:dyDescent="0.2">
      <c r="A7" s="308" t="s">
        <v>226</v>
      </c>
      <c r="B7" s="1195">
        <f>'Input Data'!$D$5</f>
        <v>0</v>
      </c>
      <c r="C7" s="2"/>
      <c r="D7" s="1453" t="str">
        <f>'Input Data'!D23</f>
        <v>COMPLETION</v>
      </c>
      <c r="E7" s="1453"/>
      <c r="F7" s="1453"/>
      <c r="G7" s="1453"/>
      <c r="H7" s="1453"/>
      <c r="I7" s="1453"/>
      <c r="J7" s="1453"/>
      <c r="K7" s="310" t="s">
        <v>163</v>
      </c>
      <c r="L7" s="37"/>
      <c r="M7" s="1451" t="s">
        <v>156</v>
      </c>
      <c r="N7" s="1452"/>
      <c r="O7" s="1431">
        <f>'Input Data'!D19</f>
        <v>0</v>
      </c>
      <c r="P7" s="1370"/>
      <c r="Q7" s="1432"/>
      <c r="R7" s="211"/>
    </row>
    <row r="8" spans="1:18" ht="15.75" x14ac:dyDescent="0.2">
      <c r="A8" s="307" t="s">
        <v>21</v>
      </c>
      <c r="B8" s="1455">
        <f>'Input Data'!$D$9</f>
        <v>0</v>
      </c>
      <c r="C8" s="1456"/>
      <c r="D8" s="1456"/>
      <c r="E8" s="1456"/>
      <c r="F8" s="1456"/>
      <c r="G8" s="1456"/>
      <c r="H8" s="1456"/>
      <c r="I8" s="1456"/>
      <c r="J8" s="1456"/>
      <c r="K8" s="1456"/>
      <c r="L8" s="1456"/>
      <c r="M8" s="1456"/>
      <c r="N8" s="155"/>
      <c r="O8" s="155"/>
      <c r="P8" s="37"/>
      <c r="Q8" s="153"/>
    </row>
    <row r="9" spans="1:18" ht="15.75" thickBot="1" x14ac:dyDescent="0.25">
      <c r="A9" s="115"/>
      <c r="B9" s="1457">
        <f>'Input Data'!$D$10</f>
        <v>0</v>
      </c>
      <c r="C9" s="1458"/>
      <c r="D9" s="1458"/>
      <c r="E9" s="1458"/>
      <c r="F9" s="1458"/>
      <c r="G9" s="1458"/>
      <c r="H9" s="1458"/>
      <c r="I9" s="1458"/>
      <c r="J9" s="1458"/>
      <c r="K9" s="1458"/>
      <c r="L9" s="1458"/>
      <c r="M9" s="1458"/>
      <c r="N9" s="152"/>
      <c r="O9" s="152"/>
      <c r="P9" s="89"/>
      <c r="Q9" s="156"/>
    </row>
    <row r="10" spans="1:18" ht="15.75" thickTop="1" x14ac:dyDescent="0.2">
      <c r="A10" s="154" t="s">
        <v>23</v>
      </c>
      <c r="B10" s="37"/>
      <c r="C10" s="1442">
        <f>'Input Data'!$D$22</f>
        <v>0</v>
      </c>
      <c r="D10" s="1443"/>
      <c r="E10" s="1443"/>
      <c r="F10" s="1443"/>
      <c r="G10" s="1443"/>
      <c r="H10" s="213"/>
      <c r="I10" s="213"/>
      <c r="J10" s="158"/>
      <c r="K10" s="158"/>
      <c r="L10" s="212"/>
      <c r="M10" s="44" t="s">
        <v>20</v>
      </c>
      <c r="N10" s="158"/>
      <c r="O10" s="158"/>
      <c r="P10" s="1446">
        <f>'Input Data'!$D$20</f>
        <v>0</v>
      </c>
      <c r="Q10" s="1447"/>
    </row>
    <row r="11" spans="1:18" ht="15.75" thickBot="1" x14ac:dyDescent="0.25">
      <c r="A11" s="1454"/>
      <c r="B11" s="1452"/>
      <c r="C11" s="159"/>
      <c r="D11" s="212"/>
      <c r="E11" s="212"/>
      <c r="F11" s="212"/>
      <c r="G11" s="212"/>
      <c r="H11" s="212"/>
      <c r="I11" s="212"/>
      <c r="J11" s="671"/>
      <c r="K11" s="268"/>
      <c r="L11" s="168"/>
      <c r="M11" s="168"/>
      <c r="N11" s="212"/>
      <c r="O11" s="212"/>
      <c r="P11" s="160"/>
      <c r="Q11" s="169"/>
    </row>
    <row r="12" spans="1:18" ht="21.75" customHeight="1" thickTop="1" x14ac:dyDescent="0.2">
      <c r="A12" s="1459" t="s">
        <v>323</v>
      </c>
      <c r="B12" s="1377"/>
      <c r="C12" s="1377"/>
      <c r="D12" s="1377"/>
      <c r="E12" s="1377"/>
      <c r="F12" s="1377"/>
      <c r="G12" s="1377"/>
      <c r="H12" s="1377"/>
      <c r="I12" s="1378"/>
      <c r="J12" s="1448">
        <f>'Summary Invoice '!$J$16</f>
        <v>0</v>
      </c>
      <c r="K12" s="1449"/>
      <c r="L12" s="1439" t="s">
        <v>153</v>
      </c>
      <c r="M12" s="1440"/>
      <c r="N12" s="1440"/>
      <c r="O12" s="1440"/>
      <c r="P12" s="1441"/>
      <c r="Q12" s="798">
        <f>'Summary Invoice '!$Q$16</f>
        <v>0</v>
      </c>
    </row>
    <row r="13" spans="1:18" ht="19.5" customHeight="1" thickBot="1" x14ac:dyDescent="0.25">
      <c r="A13" s="561"/>
      <c r="B13" s="562"/>
      <c r="C13" s="562"/>
      <c r="D13" s="562"/>
      <c r="E13" s="562"/>
      <c r="F13" s="562"/>
      <c r="G13" s="562"/>
      <c r="H13" s="562"/>
      <c r="I13" s="562"/>
      <c r="J13" s="161"/>
      <c r="K13" s="162"/>
      <c r="L13" s="1444" t="s">
        <v>154</v>
      </c>
      <c r="M13" s="1445"/>
      <c r="N13" s="1445"/>
      <c r="O13" s="1445"/>
      <c r="P13" s="1445"/>
      <c r="Q13" s="799">
        <f>'Summary Invoice '!$Q$17</f>
        <v>0</v>
      </c>
    </row>
    <row r="14" spans="1:18" ht="18.75" thickTop="1" x14ac:dyDescent="0.2">
      <c r="A14" s="68" t="s">
        <v>324</v>
      </c>
      <c r="B14" s="69"/>
      <c r="C14" s="69"/>
      <c r="D14" s="69"/>
      <c r="E14" s="69"/>
      <c r="F14" s="69"/>
      <c r="G14" s="69"/>
      <c r="H14" s="69"/>
      <c r="I14" s="69"/>
      <c r="J14" s="69"/>
      <c r="K14" s="69"/>
      <c r="L14" s="69"/>
      <c r="M14" s="69"/>
      <c r="N14" s="69"/>
      <c r="O14" s="69"/>
      <c r="P14" s="69"/>
      <c r="Q14" s="721"/>
    </row>
    <row r="15" spans="1:18" x14ac:dyDescent="0.2">
      <c r="A15" s="70"/>
      <c r="B15" s="37"/>
      <c r="C15" s="38"/>
      <c r="D15" s="71"/>
      <c r="E15" s="71"/>
      <c r="F15" s="71"/>
      <c r="G15" s="71"/>
      <c r="H15" s="71"/>
      <c r="I15" s="72"/>
      <c r="J15" s="73"/>
      <c r="K15" s="47">
        <f>IF('Input Data'!$C$8="e",IF('Input Data'!$C$17=1,VLOOKUP($Q$12,SCALE_2003E1,3),IF('Input Data'!$C$17=2,VLOOKUP($Q$12,SCALE_2004E1,3),0)))</f>
        <v>0</v>
      </c>
      <c r="L15" s="163" t="s">
        <v>127</v>
      </c>
      <c r="M15" s="75">
        <f>IF('Input Data'!$C$8="e",IF('Input Data'!$C$17=1,VLOOKUP($Q$12,SCALE_2003E1,4),IF('Input Data'!$C$17=2,VLOOKUP($Q$12,SCALE_2004E1,4),0)))</f>
        <v>0.125</v>
      </c>
      <c r="N15" s="76" t="s">
        <v>1</v>
      </c>
      <c r="O15" s="77">
        <f>$Q$12-(IF('Input Data'!$C$8="e",IF('Input Data'!$C$17=1,VLOOKUP($Q$12,SCALE_2003E1,1),IF('Input Data'!$C$17=2,VLOOKUP($Q$12,SCALE_2004E1,1),0))))</f>
        <v>0</v>
      </c>
      <c r="P15" s="78" t="s">
        <v>3</v>
      </c>
      <c r="Q15" s="722">
        <f>IF('Input Data'!$H$37&gt;'Input Data'!$H$29,(K15+M15*O15),0)</f>
        <v>0</v>
      </c>
    </row>
    <row r="16" spans="1:18" x14ac:dyDescent="0.2">
      <c r="A16" s="79"/>
      <c r="B16" s="37"/>
      <c r="C16" s="38"/>
      <c r="D16" s="80"/>
      <c r="E16" s="80"/>
      <c r="F16" s="80"/>
      <c r="G16" s="80"/>
      <c r="H16" s="80"/>
      <c r="I16" s="38"/>
      <c r="J16" s="38"/>
      <c r="K16" s="81"/>
      <c r="L16" s="47"/>
      <c r="M16" s="83"/>
      <c r="N16" s="76"/>
      <c r="O16" s="47"/>
      <c r="P16" s="47"/>
      <c r="Q16" s="723"/>
    </row>
    <row r="17" spans="1:17" ht="24" customHeight="1" x14ac:dyDescent="0.2">
      <c r="A17" s="1343" t="s">
        <v>257</v>
      </c>
      <c r="B17" s="1340"/>
      <c r="C17" s="1340"/>
      <c r="D17" s="1340"/>
      <c r="E17" s="17"/>
      <c r="F17" s="17"/>
      <c r="G17" s="17"/>
      <c r="H17" s="17"/>
      <c r="I17" s="84"/>
      <c r="J17" s="85"/>
      <c r="K17" s="47">
        <f>IF('Input Data'!$C$8="e",IF('Input Data'!$C$17=2,VLOOKUP($J$12,SCALE_2004E2,3),0))</f>
        <v>0</v>
      </c>
      <c r="L17" s="76" t="s">
        <v>127</v>
      </c>
      <c r="M17" s="75">
        <f>IF('Input Data'!$C$8="e",IF('Input Data'!$C$17=2,VLOOKUP($J$12,SCALE_2004E2,4),0))</f>
        <v>0.05</v>
      </c>
      <c r="N17" s="76" t="s">
        <v>28</v>
      </c>
      <c r="O17" s="77">
        <f>(IF('Input Data'!$C$8="e",$J$12-IF('Input Data'!$C$17=2,VLOOKUP($J$12,SCALE_2004E2,1),J12)))</f>
        <v>0</v>
      </c>
      <c r="P17" s="78" t="s">
        <v>3</v>
      </c>
      <c r="Q17" s="722">
        <f>IF('Input Data'!$H$37&gt;'Input Data'!$H$29,(K17+M17*O17),0)</f>
        <v>0</v>
      </c>
    </row>
    <row r="18" spans="1:17" ht="15.75" thickBot="1" x14ac:dyDescent="0.25">
      <c r="A18" s="88"/>
      <c r="B18" s="89"/>
      <c r="C18" s="90"/>
      <c r="D18" s="91"/>
      <c r="E18" s="91"/>
      <c r="F18" s="91"/>
      <c r="G18" s="91"/>
      <c r="H18" s="91"/>
      <c r="I18" s="90"/>
      <c r="J18" s="90"/>
      <c r="K18" s="92"/>
      <c r="L18" s="93"/>
      <c r="M18" s="94"/>
      <c r="N18" s="95"/>
      <c r="O18" s="93"/>
      <c r="P18" s="93"/>
      <c r="Q18" s="800"/>
    </row>
    <row r="19" spans="1:17" ht="22.5" customHeight="1" thickTop="1" x14ac:dyDescent="0.2">
      <c r="A19" s="68" t="s">
        <v>319</v>
      </c>
      <c r="B19" s="37"/>
      <c r="C19" s="38"/>
      <c r="D19" s="80"/>
      <c r="E19" s="80"/>
      <c r="F19" s="80"/>
      <c r="G19" s="80"/>
      <c r="H19" s="80"/>
      <c r="I19" s="38"/>
      <c r="J19" s="38"/>
      <c r="K19" s="81"/>
      <c r="L19" s="47"/>
      <c r="M19" s="83"/>
      <c r="N19" s="76"/>
      <c r="O19" s="47"/>
      <c r="P19" s="47"/>
      <c r="Q19" s="723"/>
    </row>
    <row r="20" spans="1:17" ht="6.75" customHeight="1" x14ac:dyDescent="0.2">
      <c r="A20" s="164"/>
      <c r="B20" s="33"/>
      <c r="C20" s="37"/>
      <c r="D20" s="37"/>
      <c r="E20" s="37"/>
      <c r="F20" s="37"/>
      <c r="G20" s="37"/>
      <c r="H20" s="37"/>
      <c r="I20" s="99"/>
      <c r="J20" s="85"/>
      <c r="K20" s="100"/>
      <c r="L20" s="101"/>
      <c r="M20" s="101"/>
      <c r="N20" s="102"/>
      <c r="O20" s="101"/>
      <c r="P20" s="101"/>
      <c r="Q20" s="726"/>
    </row>
    <row r="21" spans="1:17" x14ac:dyDescent="0.2">
      <c r="A21" s="1363" t="s">
        <v>231</v>
      </c>
      <c r="B21" s="1327"/>
      <c r="C21" s="1327"/>
      <c r="D21" s="37"/>
      <c r="E21" s="37"/>
      <c r="F21" s="37"/>
      <c r="G21" s="37"/>
      <c r="H21" s="37"/>
      <c r="I21" s="300">
        <v>1.25</v>
      </c>
      <c r="J21" s="71" t="s">
        <v>28</v>
      </c>
      <c r="K21" s="796">
        <f>IF('Input Data'!$E$23=1,Scales!$L$4,IF('Input Data'!$E$23=2,Scales!$L$5,IF('Input Data'!$E$23=3,Scales!$L$6,0.75)))</f>
        <v>0.75</v>
      </c>
      <c r="L21" s="78" t="s">
        <v>2</v>
      </c>
      <c r="M21" s="47">
        <f>'WTW Input'!$H$11</f>
        <v>0</v>
      </c>
      <c r="N21" s="76" t="s">
        <v>28</v>
      </c>
      <c r="O21" s="47">
        <f>$Q$15</f>
        <v>0</v>
      </c>
      <c r="P21" s="81"/>
      <c r="Q21" s="723">
        <f>IF(M21&gt;0,IF('Input Data'!$D$25="Y",0,I21*K21*M21/M22*O21),0)</f>
        <v>0</v>
      </c>
    </row>
    <row r="22" spans="1:17" x14ac:dyDescent="0.2">
      <c r="A22" s="1347"/>
      <c r="B22" s="1327"/>
      <c r="C22" s="1327"/>
      <c r="D22" s="37"/>
      <c r="E22" s="37"/>
      <c r="F22" s="37"/>
      <c r="G22" s="37"/>
      <c r="H22" s="37"/>
      <c r="I22" s="97"/>
      <c r="J22" s="80"/>
      <c r="K22" s="796"/>
      <c r="L22" s="47"/>
      <c r="M22" s="520">
        <f>'Input Data'!H37</f>
        <v>0</v>
      </c>
      <c r="N22" s="76"/>
      <c r="O22" s="47"/>
      <c r="P22" s="81"/>
      <c r="Q22" s="723"/>
    </row>
    <row r="23" spans="1:17" x14ac:dyDescent="0.2">
      <c r="A23" s="98"/>
      <c r="B23" s="33"/>
      <c r="C23" s="37"/>
      <c r="D23" s="37"/>
      <c r="E23" s="37"/>
      <c r="F23" s="37"/>
      <c r="G23" s="37"/>
      <c r="H23" s="37"/>
      <c r="I23" s="99"/>
      <c r="J23" s="85"/>
      <c r="K23" s="797"/>
      <c r="L23" s="101"/>
      <c r="M23" s="101"/>
      <c r="N23" s="102"/>
      <c r="O23" s="101"/>
      <c r="P23" s="101"/>
      <c r="Q23" s="726"/>
    </row>
    <row r="24" spans="1:17" x14ac:dyDescent="0.2">
      <c r="A24" s="1343" t="s">
        <v>227</v>
      </c>
      <c r="B24" s="1291"/>
      <c r="C24" s="1359"/>
      <c r="D24" s="1462"/>
      <c r="E24" s="24"/>
      <c r="F24" s="24"/>
      <c r="G24" s="300">
        <v>1.25</v>
      </c>
      <c r="H24" s="71" t="s">
        <v>28</v>
      </c>
      <c r="I24" s="99">
        <f>IF('WTW Input'!$H$12&gt;0,1.25,0)</f>
        <v>0</v>
      </c>
      <c r="J24" s="71" t="s">
        <v>1</v>
      </c>
      <c r="K24" s="796">
        <f>IF('Input Data'!$E$23=1,Scales!$L$4,IF('Input Data'!$E$23=2,Scales!$L$5,IF('Input Data'!$E$23=3,Scales!$L$6,0.75)))</f>
        <v>0.75</v>
      </c>
      <c r="L24" s="78" t="s">
        <v>2</v>
      </c>
      <c r="M24" s="47">
        <f>'WTW Input'!$H$12</f>
        <v>0</v>
      </c>
      <c r="N24" s="76" t="s">
        <v>28</v>
      </c>
      <c r="O24" s="47">
        <f>$Q$15</f>
        <v>0</v>
      </c>
      <c r="P24" s="47"/>
      <c r="Q24" s="723">
        <f>IF(M24&gt;0,IF('Input Data'!$D$25="Y",0,I24*K24*M24/M25*O24),0)</f>
        <v>0</v>
      </c>
    </row>
    <row r="25" spans="1:17" x14ac:dyDescent="0.2">
      <c r="A25" s="1463"/>
      <c r="B25" s="1462"/>
      <c r="C25" s="1462"/>
      <c r="D25" s="1462"/>
      <c r="E25" s="37"/>
      <c r="F25" s="37"/>
      <c r="G25" s="37"/>
      <c r="H25" s="37"/>
      <c r="I25" s="99"/>
      <c r="J25" s="85"/>
      <c r="K25" s="797"/>
      <c r="L25" s="101"/>
      <c r="M25" s="520">
        <f>'Input Data'!H37</f>
        <v>0</v>
      </c>
      <c r="N25" s="102"/>
      <c r="O25" s="101"/>
      <c r="P25" s="101"/>
      <c r="Q25" s="726"/>
    </row>
    <row r="26" spans="1:17" x14ac:dyDescent="0.2">
      <c r="A26" s="103"/>
      <c r="B26" s="33"/>
      <c r="C26" s="37"/>
      <c r="D26" s="37"/>
      <c r="E26" s="37"/>
      <c r="F26" s="37"/>
      <c r="G26" s="37"/>
      <c r="H26" s="37"/>
      <c r="I26" s="99"/>
      <c r="J26" s="85"/>
      <c r="K26" s="796"/>
      <c r="L26" s="78"/>
      <c r="M26" s="104"/>
      <c r="N26" s="102"/>
      <c r="O26" s="104"/>
      <c r="P26" s="101"/>
      <c r="Q26" s="726"/>
    </row>
    <row r="27" spans="1:17" x14ac:dyDescent="0.2">
      <c r="A27" s="1343" t="s">
        <v>228</v>
      </c>
      <c r="B27" s="1291"/>
      <c r="C27" s="1359"/>
      <c r="D27" s="1462"/>
      <c r="E27" s="24"/>
      <c r="F27" s="24"/>
      <c r="G27" s="300">
        <v>1.25</v>
      </c>
      <c r="H27" s="71" t="s">
        <v>28</v>
      </c>
      <c r="I27" s="105">
        <f>IF('WTW Input'!$H$13&gt;0,0.33,0)</f>
        <v>0</v>
      </c>
      <c r="J27" s="71" t="s">
        <v>1</v>
      </c>
      <c r="K27" s="796">
        <f>IF('Input Data'!$E$23=1,Scales!$L$4,IF('Input Data'!$E$23=2,Scales!$L$5,IF('Input Data'!$E$23=3,Scales!$L$6,0.75)))</f>
        <v>0.75</v>
      </c>
      <c r="L27" s="78" t="s">
        <v>2</v>
      </c>
      <c r="M27" s="47">
        <f>'WTW Input'!$H$13</f>
        <v>0</v>
      </c>
      <c r="N27" s="76" t="s">
        <v>28</v>
      </c>
      <c r="O27" s="47">
        <f>$Q$15</f>
        <v>0</v>
      </c>
      <c r="P27" s="47"/>
      <c r="Q27" s="723">
        <f>IF(M27&gt;0,IF('Input Data'!$D$25="Y",0,I27*K27*M27/M28*O27),0)</f>
        <v>0</v>
      </c>
    </row>
    <row r="28" spans="1:17" x14ac:dyDescent="0.2">
      <c r="A28" s="1463"/>
      <c r="B28" s="1462"/>
      <c r="C28" s="1462"/>
      <c r="D28" s="1462"/>
      <c r="E28" s="37"/>
      <c r="F28" s="37"/>
      <c r="G28" s="37"/>
      <c r="H28" s="37"/>
      <c r="I28" s="99"/>
      <c r="J28" s="85"/>
      <c r="K28" s="796"/>
      <c r="L28" s="78"/>
      <c r="M28" s="520">
        <f>'Input Data'!H37</f>
        <v>0</v>
      </c>
      <c r="N28" s="102"/>
      <c r="O28" s="104"/>
      <c r="P28" s="101"/>
      <c r="Q28" s="726"/>
    </row>
    <row r="29" spans="1:17" x14ac:dyDescent="0.2">
      <c r="A29" s="98"/>
      <c r="B29" s="33"/>
      <c r="C29" s="37"/>
      <c r="D29" s="37"/>
      <c r="E29" s="37"/>
      <c r="F29" s="37"/>
      <c r="G29" s="37"/>
      <c r="H29" s="37"/>
      <c r="I29" s="99"/>
      <c r="J29" s="85"/>
      <c r="K29" s="797"/>
      <c r="L29" s="101"/>
      <c r="M29" s="101"/>
      <c r="N29" s="102"/>
      <c r="O29" s="101"/>
      <c r="P29" s="101"/>
      <c r="Q29" s="726"/>
    </row>
    <row r="30" spans="1:17" x14ac:dyDescent="0.2">
      <c r="A30" s="1290" t="s">
        <v>229</v>
      </c>
      <c r="B30" s="1340"/>
      <c r="C30" s="1340"/>
      <c r="D30" s="1340"/>
      <c r="E30" s="300">
        <v>1.25</v>
      </c>
      <c r="F30" s="71" t="s">
        <v>28</v>
      </c>
      <c r="G30" s="99">
        <f>IF('WTW Input'!$H$14&gt;0,0.33,0)</f>
        <v>0</v>
      </c>
      <c r="H30" s="71" t="s">
        <v>1</v>
      </c>
      <c r="I30" s="99">
        <f>IF('WTW Input'!$H$14&gt;0,1.25,0)</f>
        <v>0</v>
      </c>
      <c r="J30" s="71" t="s">
        <v>1</v>
      </c>
      <c r="K30" s="796">
        <f>IF('Input Data'!$E$23=1,Scales!$L$4,IF('Input Data'!$E$23=2,Scales!$L$5,IF('Input Data'!$E$23=3,Scales!$L$6,0.75)))</f>
        <v>0.75</v>
      </c>
      <c r="L30" s="78" t="s">
        <v>2</v>
      </c>
      <c r="M30" s="47">
        <f>'WTW Input'!$H$14</f>
        <v>0</v>
      </c>
      <c r="N30" s="76" t="s">
        <v>28</v>
      </c>
      <c r="O30" s="47">
        <f>$Q$15</f>
        <v>0</v>
      </c>
      <c r="P30" s="101"/>
      <c r="Q30" s="723">
        <f>IF(M30&gt;0,IF('Input Data'!$D$25="Y",0,I30*K30*M30/M31*O30),0)</f>
        <v>0</v>
      </c>
    </row>
    <row r="31" spans="1:17" ht="26.25" customHeight="1" x14ac:dyDescent="0.2">
      <c r="A31" s="1465"/>
      <c r="B31" s="1340"/>
      <c r="C31" s="1340"/>
      <c r="D31" s="1340"/>
      <c r="E31" s="19"/>
      <c r="F31" s="19"/>
      <c r="G31" s="19"/>
      <c r="H31" s="19"/>
      <c r="I31" s="99"/>
      <c r="J31" s="85"/>
      <c r="K31" s="84"/>
      <c r="L31" s="101"/>
      <c r="M31" s="520">
        <f>'Input Data'!H37</f>
        <v>0</v>
      </c>
      <c r="N31" s="102"/>
      <c r="O31" s="101"/>
      <c r="P31" s="101"/>
      <c r="Q31" s="726"/>
    </row>
    <row r="32" spans="1:17" x14ac:dyDescent="0.2">
      <c r="A32" s="11"/>
      <c r="B32" s="19"/>
      <c r="C32" s="19"/>
      <c r="D32" s="19"/>
      <c r="E32" s="19"/>
      <c r="F32" s="19"/>
      <c r="G32" s="19"/>
      <c r="H32" s="19"/>
      <c r="I32" s="99"/>
      <c r="J32" s="85"/>
      <c r="K32" s="100"/>
      <c r="L32" s="101"/>
      <c r="M32" s="101"/>
      <c r="N32" s="102"/>
      <c r="O32" s="101"/>
      <c r="P32" s="101"/>
      <c r="Q32" s="726"/>
    </row>
    <row r="33" spans="1:17" x14ac:dyDescent="0.2">
      <c r="A33" s="18"/>
      <c r="B33" s="17"/>
      <c r="C33" s="212"/>
      <c r="D33" s="15" t="s">
        <v>252</v>
      </c>
      <c r="E33" s="157"/>
      <c r="F33" s="19"/>
      <c r="G33" s="19"/>
      <c r="H33" s="19"/>
      <c r="I33" s="99"/>
      <c r="J33" s="85"/>
      <c r="K33" s="84"/>
      <c r="L33" s="101"/>
      <c r="M33" s="101"/>
      <c r="N33" s="102"/>
      <c r="O33" s="101"/>
      <c r="P33" s="101"/>
      <c r="Q33" s="801">
        <f>IF(Q12=0,0,SUM(Q21:Q32))</f>
        <v>0</v>
      </c>
    </row>
    <row r="34" spans="1:17" ht="15.75" thickBot="1" x14ac:dyDescent="0.25">
      <c r="A34" s="98"/>
      <c r="B34" s="33"/>
      <c r="C34" s="37"/>
      <c r="D34" s="37"/>
      <c r="E34" s="37"/>
      <c r="F34" s="37"/>
      <c r="G34" s="37"/>
      <c r="H34" s="37"/>
      <c r="I34" s="99"/>
      <c r="J34" s="85"/>
      <c r="K34" s="100"/>
      <c r="L34" s="101"/>
      <c r="M34" s="101"/>
      <c r="N34" s="102"/>
      <c r="O34" s="101"/>
      <c r="P34" s="101"/>
      <c r="Q34" s="726"/>
    </row>
    <row r="35" spans="1:17" ht="32.25" customHeight="1" x14ac:dyDescent="0.2">
      <c r="A35" s="1433" t="s">
        <v>157</v>
      </c>
      <c r="B35" s="1434"/>
      <c r="C35" s="1434"/>
      <c r="D35" s="1434"/>
      <c r="E35" s="1434"/>
      <c r="F35" s="1434"/>
      <c r="G35" s="1434"/>
      <c r="H35" s="1434"/>
      <c r="I35" s="1434"/>
      <c r="J35" s="1434"/>
      <c r="K35" s="1434"/>
      <c r="L35" s="1435"/>
      <c r="M35" s="1435"/>
      <c r="N35" s="1436"/>
      <c r="O35" s="1436"/>
      <c r="P35" s="1436"/>
      <c r="Q35" s="802"/>
    </row>
    <row r="36" spans="1:17" x14ac:dyDescent="0.2">
      <c r="A36" s="12"/>
      <c r="B36" s="20"/>
      <c r="C36" s="20"/>
      <c r="D36" s="20"/>
      <c r="E36" s="20"/>
      <c r="F36" s="20"/>
      <c r="G36" s="20"/>
      <c r="H36" s="20"/>
      <c r="I36" s="20"/>
      <c r="J36" s="20"/>
      <c r="K36" s="20"/>
      <c r="L36" s="24"/>
      <c r="M36" s="24"/>
      <c r="N36" s="76"/>
      <c r="O36" s="111"/>
      <c r="P36" s="78"/>
      <c r="Q36" s="729"/>
    </row>
    <row r="37" spans="1:17" x14ac:dyDescent="0.2">
      <c r="A37" s="1363" t="s">
        <v>231</v>
      </c>
      <c r="B37" s="1327"/>
      <c r="C37" s="1327"/>
      <c r="D37" s="37"/>
      <c r="E37" s="37"/>
      <c r="F37" s="37"/>
      <c r="G37" s="37"/>
      <c r="H37" s="37"/>
      <c r="I37" s="300">
        <v>1.25</v>
      </c>
      <c r="J37" s="71" t="s">
        <v>28</v>
      </c>
      <c r="K37" s="796">
        <f>IF('Input Data'!$E$23=1,Scales!$L$4,IF('Input Data'!$E$23=2,Scales!$L$5,IF('Input Data'!$E$23=3,Scales!$L$6,0.75)))</f>
        <v>0.75</v>
      </c>
      <c r="L37" s="78" t="s">
        <v>2</v>
      </c>
      <c r="M37" s="47">
        <f>IF('WTW Input'!$H$18=0,0,'WTW Input'!$H$18)</f>
        <v>0</v>
      </c>
      <c r="N37" s="76" t="s">
        <v>28</v>
      </c>
      <c r="O37" s="47">
        <f>$Q$17</f>
        <v>0</v>
      </c>
      <c r="P37" s="81"/>
      <c r="Q37" s="723">
        <f>IF(M37&gt;0,IF('Input Data'!D25="Y",0,I37*K37*M37/M38*O37),0)</f>
        <v>0</v>
      </c>
    </row>
    <row r="38" spans="1:17" x14ac:dyDescent="0.2">
      <c r="A38" s="1347"/>
      <c r="B38" s="1327"/>
      <c r="C38" s="1327"/>
      <c r="D38" s="37"/>
      <c r="E38" s="37"/>
      <c r="F38" s="37"/>
      <c r="G38" s="37"/>
      <c r="H38" s="37"/>
      <c r="I38" s="300"/>
      <c r="J38" s="71"/>
      <c r="K38" s="84"/>
      <c r="L38" s="78"/>
      <c r="M38" s="520">
        <f>'Input Data'!H44</f>
        <v>0</v>
      </c>
      <c r="N38" s="76"/>
      <c r="O38" s="47"/>
      <c r="P38" s="81"/>
      <c r="Q38" s="723"/>
    </row>
    <row r="39" spans="1:17" x14ac:dyDescent="0.2">
      <c r="A39" s="79"/>
      <c r="B39" s="37"/>
      <c r="C39" s="37"/>
      <c r="D39" s="37"/>
      <c r="E39" s="37"/>
      <c r="F39" s="37"/>
      <c r="G39" s="37"/>
      <c r="H39" s="37"/>
      <c r="I39" s="97"/>
      <c r="J39" s="80"/>
      <c r="K39" s="84"/>
      <c r="L39" s="47"/>
      <c r="M39" s="157"/>
      <c r="N39" s="76"/>
      <c r="O39" s="47"/>
      <c r="P39" s="81"/>
      <c r="Q39" s="723"/>
    </row>
    <row r="40" spans="1:17" x14ac:dyDescent="0.2">
      <c r="A40" s="1358" t="s">
        <v>230</v>
      </c>
      <c r="B40" s="1359"/>
      <c r="C40" s="1359"/>
      <c r="D40" s="1462"/>
      <c r="E40" s="24"/>
      <c r="F40" s="24"/>
      <c r="G40" s="300">
        <v>1.25</v>
      </c>
      <c r="H40" s="71" t="s">
        <v>28</v>
      </c>
      <c r="I40" s="99">
        <f>IF('WTW Input'!$H$19&gt;0,1.25,0)</f>
        <v>0</v>
      </c>
      <c r="J40" s="71" t="s">
        <v>1</v>
      </c>
      <c r="K40" s="796">
        <f>IF('Input Data'!$E$23=1,Scales!$L$4,IF('Input Data'!$E$23=2,Scales!$L$5,IF('Input Data'!$E$23=3,Scales!$L$6,0.75)))</f>
        <v>0.75</v>
      </c>
      <c r="L40" s="78" t="s">
        <v>2</v>
      </c>
      <c r="M40" s="47">
        <f>'WTW Input'!$H$19</f>
        <v>0</v>
      </c>
      <c r="N40" s="76" t="s">
        <v>28</v>
      </c>
      <c r="O40" s="47">
        <f>$Q$17</f>
        <v>0</v>
      </c>
      <c r="P40" s="47"/>
      <c r="Q40" s="723">
        <f>IF(M40&gt;0,IF('Input Data'!D25="Y",0,G40*I40*K40*M40/M41*O40),0)</f>
        <v>0</v>
      </c>
    </row>
    <row r="41" spans="1:17" x14ac:dyDescent="0.2">
      <c r="A41" s="1463"/>
      <c r="B41" s="1462"/>
      <c r="C41" s="1462"/>
      <c r="D41" s="1462"/>
      <c r="E41" s="37"/>
      <c r="F41" s="37"/>
      <c r="G41" s="37"/>
      <c r="H41" s="37"/>
      <c r="I41" s="99"/>
      <c r="J41" s="85"/>
      <c r="K41" s="100"/>
      <c r="L41" s="101"/>
      <c r="M41" s="520">
        <f>'Input Data'!H44</f>
        <v>0</v>
      </c>
      <c r="N41" s="102"/>
      <c r="O41" s="101"/>
      <c r="P41" s="101"/>
      <c r="Q41" s="726"/>
    </row>
    <row r="42" spans="1:17" x14ac:dyDescent="0.2">
      <c r="A42" s="98"/>
      <c r="B42" s="33"/>
      <c r="C42" s="37"/>
      <c r="D42" s="37"/>
      <c r="E42" s="37"/>
      <c r="F42" s="37"/>
      <c r="G42" s="37"/>
      <c r="H42" s="37"/>
      <c r="I42" s="99"/>
      <c r="J42" s="85"/>
      <c r="K42" s="100"/>
      <c r="L42" s="101"/>
      <c r="M42" s="47"/>
      <c r="N42" s="102"/>
      <c r="O42" s="101"/>
      <c r="P42" s="101"/>
      <c r="Q42" s="726"/>
    </row>
    <row r="43" spans="1:17" ht="15.75" thickBot="1" x14ac:dyDescent="0.25">
      <c r="A43" s="26"/>
      <c r="B43" s="24"/>
      <c r="C43" s="24"/>
      <c r="D43" s="266" t="s">
        <v>255</v>
      </c>
      <c r="E43" s="266"/>
      <c r="F43" s="37"/>
      <c r="G43" s="37"/>
      <c r="H43" s="37"/>
      <c r="I43" s="99"/>
      <c r="J43" s="85"/>
      <c r="K43" s="100"/>
      <c r="L43" s="101"/>
      <c r="M43" s="47"/>
      <c r="N43" s="102"/>
      <c r="O43" s="101"/>
      <c r="P43" s="101"/>
      <c r="Q43" s="803">
        <f>IF(Q12=0,0,SUM(Q37:Q42))</f>
        <v>0</v>
      </c>
    </row>
    <row r="44" spans="1:17" ht="33" customHeight="1" thickBot="1" x14ac:dyDescent="0.25">
      <c r="A44" s="1460" t="s">
        <v>325</v>
      </c>
      <c r="B44" s="1464"/>
      <c r="C44" s="1464"/>
      <c r="D44" s="1464"/>
      <c r="E44" s="1464"/>
      <c r="F44" s="1464"/>
      <c r="G44" s="1464"/>
      <c r="H44" s="1464"/>
      <c r="I44" s="1464"/>
      <c r="J44" s="1464"/>
      <c r="K44" s="1464"/>
      <c r="L44" s="1464"/>
      <c r="M44" s="1464"/>
      <c r="N44" s="1464"/>
      <c r="O44" s="1464"/>
      <c r="P44" s="166"/>
      <c r="Q44" s="804">
        <f>Q33+Q43</f>
        <v>0</v>
      </c>
    </row>
    <row r="45" spans="1:17" ht="18.75" thickTop="1" x14ac:dyDescent="0.2">
      <c r="A45" s="32" t="s">
        <v>175</v>
      </c>
      <c r="B45" s="33"/>
      <c r="C45" s="33"/>
      <c r="D45" s="33"/>
      <c r="E45" s="157"/>
      <c r="F45" s="157"/>
      <c r="G45" s="157"/>
      <c r="H45" s="157"/>
      <c r="I45" s="157"/>
      <c r="J45" s="157"/>
      <c r="K45" s="157"/>
      <c r="L45" s="157"/>
      <c r="M45" s="157"/>
      <c r="N45" s="157"/>
      <c r="O45" s="157"/>
      <c r="P45" s="157"/>
      <c r="Q45" s="729"/>
    </row>
    <row r="46" spans="1:17" x14ac:dyDescent="0.2">
      <c r="A46" s="167"/>
      <c r="B46" s="157"/>
      <c r="C46" s="157"/>
      <c r="D46" s="157"/>
      <c r="E46" s="157"/>
      <c r="F46" s="157"/>
      <c r="G46" s="157"/>
      <c r="H46" s="157"/>
      <c r="I46" s="157"/>
      <c r="J46" s="157"/>
      <c r="K46" s="157"/>
      <c r="L46" s="157"/>
      <c r="M46" s="157"/>
      <c r="N46" s="157"/>
      <c r="O46" s="157"/>
      <c r="P46" s="157"/>
      <c r="Q46" s="729"/>
    </row>
    <row r="47" spans="1:17" x14ac:dyDescent="0.2">
      <c r="A47" s="1363" t="s">
        <v>231</v>
      </c>
      <c r="B47" s="1327"/>
      <c r="C47" s="1327"/>
      <c r="D47" s="71"/>
      <c r="E47" s="71"/>
      <c r="F47" s="71"/>
      <c r="G47" s="71"/>
      <c r="H47" s="71"/>
      <c r="I47" s="300">
        <v>1.25</v>
      </c>
      <c r="J47" s="71" t="s">
        <v>28</v>
      </c>
      <c r="K47" s="84">
        <f>IF('Input Data'!$E$23&lt;4,0,IF('Input Data'!$E$23=4,0.2,IF('Input Data'!$E$23=5,0.25)))</f>
        <v>0.25</v>
      </c>
      <c r="L47" s="73" t="s">
        <v>2</v>
      </c>
      <c r="M47" s="47">
        <f>IF('Input Data'!$E$23=4,'WTW Input'!$H$23,IF('Input Data'!$E$23=5,'WTW Input'!$H$23,0))</f>
        <v>0</v>
      </c>
      <c r="N47" s="76" t="s">
        <v>28</v>
      </c>
      <c r="O47" s="117">
        <f>IF('Input Data'!$E$23&lt;4,0,$Q$15)</f>
        <v>0</v>
      </c>
      <c r="P47" s="47"/>
      <c r="Q47" s="723">
        <f>IF(M48=0,0,IF('Input Data'!$E$23&lt;4,0,I47*K47*M47/M48*O47))</f>
        <v>0</v>
      </c>
    </row>
    <row r="48" spans="1:17" x14ac:dyDescent="0.2">
      <c r="A48" s="1347"/>
      <c r="B48" s="1327"/>
      <c r="C48" s="1327"/>
      <c r="D48" s="80"/>
      <c r="E48" s="80"/>
      <c r="F48" s="80"/>
      <c r="G48" s="80"/>
      <c r="H48" s="80"/>
      <c r="I48" s="37"/>
      <c r="J48" s="37"/>
      <c r="K48" s="84"/>
      <c r="L48" s="38"/>
      <c r="M48" s="544">
        <f>IF('Input Data'!$E$23&gt;3,$Q$12,0)</f>
        <v>0</v>
      </c>
      <c r="N48" s="76"/>
      <c r="O48" s="47"/>
      <c r="P48" s="47"/>
      <c r="Q48" s="723"/>
    </row>
    <row r="49" spans="1:17" x14ac:dyDescent="0.2">
      <c r="A49" s="79"/>
      <c r="B49" s="37"/>
      <c r="C49" s="38"/>
      <c r="D49" s="80"/>
      <c r="E49" s="80"/>
      <c r="F49" s="80"/>
      <c r="G49" s="80"/>
      <c r="H49" s="80"/>
      <c r="I49" s="37"/>
      <c r="J49" s="37"/>
      <c r="K49" s="84"/>
      <c r="L49" s="38"/>
      <c r="M49" s="81"/>
      <c r="N49" s="76"/>
      <c r="O49" s="47"/>
      <c r="P49" s="47"/>
      <c r="Q49" s="723"/>
    </row>
    <row r="50" spans="1:17" x14ac:dyDescent="0.2">
      <c r="A50" s="1343" t="s">
        <v>227</v>
      </c>
      <c r="B50" s="1291"/>
      <c r="C50" s="1359"/>
      <c r="D50" s="71"/>
      <c r="E50" s="71"/>
      <c r="F50" s="71"/>
      <c r="G50" s="300">
        <v>1.25</v>
      </c>
      <c r="H50" s="71" t="s">
        <v>28</v>
      </c>
      <c r="I50" s="99">
        <f>IF('WTW Input'!$H$24&gt;0,1.25,0)</f>
        <v>0</v>
      </c>
      <c r="J50" s="37" t="s">
        <v>28</v>
      </c>
      <c r="K50" s="84">
        <f>IF('Input Data'!$E$23&lt;4,0,IF('Input Data'!$E$23=4,0.2,IF('Input Data'!$E$23=5,0.25)))</f>
        <v>0.25</v>
      </c>
      <c r="L50" s="73" t="s">
        <v>2</v>
      </c>
      <c r="M50" s="47">
        <f>IF('Input Data'!$E$23=4,'WTW Input'!$H$24,IF('Input Data'!$E$23=5,'WTW Input'!H24,0))</f>
        <v>0</v>
      </c>
      <c r="N50" s="76" t="s">
        <v>28</v>
      </c>
      <c r="O50" s="117">
        <f>IF('Input Data'!$E$23&lt;4,0,$Q$15)</f>
        <v>0</v>
      </c>
      <c r="P50" s="78"/>
      <c r="Q50" s="723">
        <f>IF(M48=0,0,IF('Input Data'!$E$23&lt;4,0,G50*I50*K50*M50/M51*O50))</f>
        <v>0</v>
      </c>
    </row>
    <row r="51" spans="1:17" x14ac:dyDescent="0.2">
      <c r="A51" s="1463"/>
      <c r="B51" s="1462"/>
      <c r="C51" s="1462"/>
      <c r="D51" s="85"/>
      <c r="E51" s="85"/>
      <c r="F51" s="85"/>
      <c r="G51" s="85"/>
      <c r="H51" s="85"/>
      <c r="I51" s="37"/>
      <c r="J51" s="37"/>
      <c r="K51" s="100"/>
      <c r="L51" s="33"/>
      <c r="M51" s="544">
        <f>IF('Input Data'!$E$23&gt;3,$Q$12,0)</f>
        <v>0</v>
      </c>
      <c r="N51" s="102"/>
      <c r="O51" s="101"/>
      <c r="P51" s="101"/>
      <c r="Q51" s="726"/>
    </row>
    <row r="52" spans="1:17" x14ac:dyDescent="0.2">
      <c r="A52" s="23"/>
      <c r="B52" s="24"/>
      <c r="C52" s="24"/>
      <c r="D52" s="267" t="s">
        <v>256</v>
      </c>
      <c r="E52" s="267"/>
      <c r="F52" s="212"/>
      <c r="G52" s="85"/>
      <c r="H52" s="85"/>
      <c r="I52" s="212"/>
      <c r="J52" s="37"/>
      <c r="K52" s="100"/>
      <c r="L52" s="33"/>
      <c r="M52" s="81"/>
      <c r="N52" s="102"/>
      <c r="O52" s="101"/>
      <c r="P52" s="101"/>
      <c r="Q52" s="733">
        <f>SUM(Q47:Q51)</f>
        <v>0</v>
      </c>
    </row>
    <row r="53" spans="1:17" ht="6" customHeight="1" thickBot="1" x14ac:dyDescent="0.25">
      <c r="A53" s="26"/>
      <c r="B53" s="27"/>
      <c r="C53" s="27"/>
      <c r="D53" s="165"/>
      <c r="E53" s="107"/>
      <c r="F53" s="107"/>
      <c r="G53" s="107"/>
      <c r="H53" s="107"/>
      <c r="I53" s="50"/>
      <c r="J53" s="50"/>
      <c r="K53" s="108"/>
      <c r="L53" s="114"/>
      <c r="M53" s="118"/>
      <c r="N53" s="110"/>
      <c r="O53" s="109"/>
      <c r="P53" s="109"/>
      <c r="Q53" s="728"/>
    </row>
    <row r="54" spans="1:17" ht="33.75" customHeight="1" x14ac:dyDescent="0.2">
      <c r="A54" s="1433" t="s">
        <v>157</v>
      </c>
      <c r="B54" s="1434"/>
      <c r="C54" s="1434"/>
      <c r="D54" s="1434"/>
      <c r="E54" s="1434"/>
      <c r="F54" s="1434"/>
      <c r="G54" s="1434"/>
      <c r="H54" s="1434"/>
      <c r="I54" s="1434"/>
      <c r="J54" s="1434"/>
      <c r="K54" s="1434"/>
      <c r="L54" s="1435"/>
      <c r="M54" s="1435"/>
      <c r="N54" s="1436"/>
      <c r="O54" s="1436"/>
      <c r="P54" s="1436"/>
      <c r="Q54" s="729"/>
    </row>
    <row r="55" spans="1:17" x14ac:dyDescent="0.2">
      <c r="A55" s="12"/>
      <c r="B55" s="20"/>
      <c r="C55" s="20"/>
      <c r="D55" s="20"/>
      <c r="E55" s="20"/>
      <c r="F55" s="20"/>
      <c r="G55" s="20"/>
      <c r="H55" s="20"/>
      <c r="I55" s="20"/>
      <c r="J55" s="20"/>
      <c r="K55" s="20"/>
      <c r="L55" s="24"/>
      <c r="M55" s="24"/>
      <c r="N55" s="76"/>
      <c r="O55" s="111"/>
      <c r="P55" s="78"/>
      <c r="Q55" s="729"/>
    </row>
    <row r="56" spans="1:17" x14ac:dyDescent="0.2">
      <c r="A56" s="1363" t="s">
        <v>231</v>
      </c>
      <c r="B56" s="1327"/>
      <c r="C56" s="1327"/>
      <c r="D56" s="37"/>
      <c r="E56" s="37"/>
      <c r="F56" s="37"/>
      <c r="G56" s="37"/>
      <c r="H56" s="37"/>
      <c r="I56" s="300">
        <v>1.25</v>
      </c>
      <c r="J56" s="71" t="s">
        <v>28</v>
      </c>
      <c r="K56" s="84">
        <f>IF('Input Data'!$E$23&lt;4,0,IF('Input Data'!$E$23=4,0.2,IF('Input Data'!$E$23=5,0.25)))</f>
        <v>0.25</v>
      </c>
      <c r="L56" s="78" t="s">
        <v>2</v>
      </c>
      <c r="M56" s="47">
        <f>IF('Input Data'!$E$23&gt;3, 'WTW Input'!H26,0)</f>
        <v>0</v>
      </c>
      <c r="N56" s="76" t="s">
        <v>28</v>
      </c>
      <c r="O56" s="117">
        <f>IF('Input Data'!$E$23&lt;4,0,$Q$17)</f>
        <v>0</v>
      </c>
      <c r="P56" s="81"/>
      <c r="Q56" s="723">
        <f>IF('WTW Input'!H20=0,0,IF('Input Data'!$E$23&lt;4,0,I56*K56*M56/M57*O56))</f>
        <v>0</v>
      </c>
    </row>
    <row r="57" spans="1:17" x14ac:dyDescent="0.2">
      <c r="A57" s="1347"/>
      <c r="B57" s="1327"/>
      <c r="C57" s="1327"/>
      <c r="D57" s="37"/>
      <c r="E57" s="37"/>
      <c r="F57" s="37"/>
      <c r="G57" s="37"/>
      <c r="H57" s="37"/>
      <c r="I57" s="157"/>
      <c r="J57" s="71"/>
      <c r="K57" s="84"/>
      <c r="L57" s="78"/>
      <c r="M57" s="520">
        <f>IF('Input Data'!$E$23&gt;3,$J$12,0)</f>
        <v>0</v>
      </c>
      <c r="N57" s="76"/>
      <c r="O57" s="47"/>
      <c r="P57" s="81"/>
      <c r="Q57" s="723"/>
    </row>
    <row r="58" spans="1:17" x14ac:dyDescent="0.2">
      <c r="A58" s="79"/>
      <c r="B58" s="37"/>
      <c r="C58" s="37"/>
      <c r="D58" s="37"/>
      <c r="E58" s="37"/>
      <c r="F58" s="37"/>
      <c r="G58" s="37"/>
      <c r="H58" s="37"/>
      <c r="I58" s="97"/>
      <c r="J58" s="80"/>
      <c r="K58" s="84"/>
      <c r="L58" s="47"/>
      <c r="M58" s="157"/>
      <c r="N58" s="76"/>
      <c r="O58" s="47"/>
      <c r="P58" s="81"/>
      <c r="Q58" s="723"/>
    </row>
    <row r="59" spans="1:17" x14ac:dyDescent="0.2">
      <c r="A59" s="1358" t="s">
        <v>227</v>
      </c>
      <c r="B59" s="1359"/>
      <c r="C59" s="1359"/>
      <c r="D59" s="1462"/>
      <c r="E59" s="24"/>
      <c r="F59" s="24"/>
      <c r="G59" s="300">
        <v>1.25</v>
      </c>
      <c r="H59" s="71" t="s">
        <v>28</v>
      </c>
      <c r="I59" s="99">
        <f>IF('WTW Input'!$H$27&gt;0,1.25,0)</f>
        <v>0</v>
      </c>
      <c r="J59" s="71" t="s">
        <v>1</v>
      </c>
      <c r="K59" s="84">
        <f>IF('Input Data'!$E$23&lt;4,0,IF('Input Data'!$E$23=4,0.2,IF('Input Data'!$E$23=5,0.25)))</f>
        <v>0.25</v>
      </c>
      <c r="L59" s="78" t="s">
        <v>2</v>
      </c>
      <c r="M59" s="47">
        <f>IF('Input Data'!$E$23&gt;3,'WTW Input'!H27,0)</f>
        <v>0</v>
      </c>
      <c r="N59" s="76" t="s">
        <v>28</v>
      </c>
      <c r="O59" s="117">
        <f>IF('Input Data'!$E$23&lt;4,0,$Q$17)</f>
        <v>0</v>
      </c>
      <c r="P59" s="47"/>
      <c r="Q59" s="723">
        <f>IF('WTW Input'!H20=0,0,IF('Input Data'!$E$23&lt;4,0,G59*I59*K59*M59/M60*O59))</f>
        <v>0</v>
      </c>
    </row>
    <row r="60" spans="1:17" x14ac:dyDescent="0.2">
      <c r="A60" s="1463"/>
      <c r="B60" s="1462"/>
      <c r="C60" s="1462"/>
      <c r="D60" s="1462"/>
      <c r="E60" s="37"/>
      <c r="F60" s="37"/>
      <c r="G60" s="37"/>
      <c r="H60" s="37"/>
      <c r="I60" s="99"/>
      <c r="J60" s="85"/>
      <c r="K60" s="100"/>
      <c r="L60" s="101"/>
      <c r="M60" s="520">
        <f>IF('Input Data'!$E$23&gt;3,$J$12,0)</f>
        <v>0</v>
      </c>
      <c r="N60" s="102"/>
      <c r="O60" s="101"/>
      <c r="P60" s="101"/>
      <c r="Q60" s="726"/>
    </row>
    <row r="61" spans="1:17" x14ac:dyDescent="0.2">
      <c r="A61" s="98"/>
      <c r="B61" s="33"/>
      <c r="C61" s="37"/>
      <c r="D61" s="37"/>
      <c r="E61" s="37"/>
      <c r="F61" s="37"/>
      <c r="G61" s="37"/>
      <c r="H61" s="37"/>
      <c r="I61" s="99"/>
      <c r="J61" s="85"/>
      <c r="K61" s="100"/>
      <c r="L61" s="101"/>
      <c r="M61" s="47"/>
      <c r="N61" s="102"/>
      <c r="O61" s="101"/>
      <c r="P61" s="101"/>
      <c r="Q61" s="726"/>
    </row>
    <row r="62" spans="1:17" ht="15.75" thickBot="1" x14ac:dyDescent="0.25">
      <c r="A62" s="23"/>
      <c r="B62" s="24"/>
      <c r="C62" s="24"/>
      <c r="D62" s="267" t="s">
        <v>255</v>
      </c>
      <c r="E62" s="15"/>
      <c r="F62" s="37"/>
      <c r="G62" s="37"/>
      <c r="H62" s="37"/>
      <c r="I62" s="99"/>
      <c r="J62" s="85"/>
      <c r="K62" s="100"/>
      <c r="L62" s="101"/>
      <c r="M62" s="47"/>
      <c r="N62" s="102"/>
      <c r="O62" s="101"/>
      <c r="P62" s="101"/>
      <c r="Q62" s="733">
        <f>IF(Q12=0,0,SUM(Q56:Q61))</f>
        <v>0</v>
      </c>
    </row>
    <row r="63" spans="1:17" ht="46.5" customHeight="1" thickBot="1" x14ac:dyDescent="0.25">
      <c r="A63" s="1460" t="s">
        <v>326</v>
      </c>
      <c r="B63" s="1461"/>
      <c r="C63" s="1461"/>
      <c r="D63" s="1461"/>
      <c r="E63" s="1461"/>
      <c r="F63" s="1461"/>
      <c r="G63" s="1461"/>
      <c r="H63" s="1461"/>
      <c r="I63" s="1461"/>
      <c r="J63" s="1461"/>
      <c r="K63" s="1461"/>
      <c r="L63" s="1461"/>
      <c r="M63" s="1461"/>
      <c r="N63" s="1461"/>
      <c r="O63" s="1461"/>
      <c r="P63" s="563"/>
      <c r="Q63" s="805">
        <f>Q52+Q62</f>
        <v>0</v>
      </c>
    </row>
    <row r="64" spans="1:17" ht="15.75" thickTop="1" x14ac:dyDescent="0.2"/>
  </sheetData>
  <sheetProtection password="CD4C" sheet="1" objects="1" scenarios="1" formatCells="0" formatColumns="0" formatRows="0"/>
  <customSheetViews>
    <customSheetView guid="{F2EF8C40-5F38-4711-A114-3A47916B87AA}" scale="75" showPageBreaks="1" showRuler="0" topLeftCell="B55">
      <selection activeCell="Q17" sqref="Q17"/>
      <pageMargins left="0.74803149606299213" right="0.74803149606299213" top="0.78740157480314965" bottom="0.78740157480314965" header="0.51181102362204722" footer="0.51181102362204722"/>
      <printOptions horizontalCentered="1"/>
      <pageSetup paperSize="8" scale="84" orientation="portrait" r:id="rId1"/>
      <headerFooter alignWithMargins="0">
        <oddFooter>&amp;L&amp;F&amp;A&amp;C&amp;P&amp;R&amp;D</oddFooter>
      </headerFooter>
    </customSheetView>
  </customSheetViews>
  <mergeCells count="30">
    <mergeCell ref="A12:I12"/>
    <mergeCell ref="A63:O63"/>
    <mergeCell ref="A17:D17"/>
    <mergeCell ref="A27:D28"/>
    <mergeCell ref="A59:D60"/>
    <mergeCell ref="A50:C51"/>
    <mergeCell ref="A40:D41"/>
    <mergeCell ref="A54:P54"/>
    <mergeCell ref="A47:C48"/>
    <mergeCell ref="A56:C57"/>
    <mergeCell ref="A37:C38"/>
    <mergeCell ref="A44:O44"/>
    <mergeCell ref="A24:D25"/>
    <mergeCell ref="A30:D31"/>
    <mergeCell ref="K2:Q2"/>
    <mergeCell ref="O7:Q7"/>
    <mergeCell ref="A35:P35"/>
    <mergeCell ref="K3:O3"/>
    <mergeCell ref="L12:P12"/>
    <mergeCell ref="C10:G10"/>
    <mergeCell ref="L13:P13"/>
    <mergeCell ref="P10:Q10"/>
    <mergeCell ref="J12:K12"/>
    <mergeCell ref="M4:P4"/>
    <mergeCell ref="M7:N7"/>
    <mergeCell ref="D7:J7"/>
    <mergeCell ref="A21:C22"/>
    <mergeCell ref="A11:B11"/>
    <mergeCell ref="B8:M8"/>
    <mergeCell ref="B9:M9"/>
  </mergeCells>
  <phoneticPr fontId="99" type="noConversion"/>
  <printOptions horizontalCentered="1"/>
  <pageMargins left="0.74803149606299213" right="0.74803149606299213" top="0.78740157480314965" bottom="0.78740157480314965" header="0.51181102362204722" footer="0.51181102362204722"/>
  <pageSetup paperSize="8" scale="57" orientation="portrait" r:id="rId2"/>
  <headerFooter alignWithMargins="0">
    <oddFooter>&amp;L&amp;F&amp;A&amp;C&amp;P&amp;R&amp;D</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L34"/>
  <sheetViews>
    <sheetView zoomScaleNormal="100" workbookViewId="0">
      <selection activeCell="H20" sqref="H20"/>
    </sheetView>
  </sheetViews>
  <sheetFormatPr defaultRowHeight="15" x14ac:dyDescent="0.2"/>
  <cols>
    <col min="1" max="1" width="2.21875" customWidth="1"/>
    <col min="2" max="2" width="13.109375" customWidth="1"/>
    <col min="3" max="3" width="14.109375" customWidth="1"/>
    <col min="4" max="4" width="11.6640625" customWidth="1"/>
    <col min="5" max="5" width="10.77734375" customWidth="1"/>
    <col min="6" max="6" width="4.109375" customWidth="1"/>
    <col min="8" max="8" width="13.33203125" customWidth="1"/>
    <col min="10" max="10" width="2.6640625" customWidth="1"/>
  </cols>
  <sheetData>
    <row r="1" spans="1:12" ht="19.5" x14ac:dyDescent="0.3">
      <c r="A1" s="217"/>
      <c r="B1" s="216" t="s">
        <v>135</v>
      </c>
      <c r="C1" s="217"/>
      <c r="D1" s="217"/>
      <c r="E1" s="217"/>
    </row>
    <row r="2" spans="1:12" ht="33" customHeight="1" thickBot="1" x14ac:dyDescent="0.3">
      <c r="A2" s="218"/>
      <c r="B2" s="7" t="s">
        <v>171</v>
      </c>
      <c r="C2" s="1470" t="s">
        <v>140</v>
      </c>
      <c r="D2" s="1471"/>
      <c r="E2" s="1471"/>
      <c r="G2" s="751" t="s">
        <v>339</v>
      </c>
      <c r="H2" s="752"/>
      <c r="I2" s="752"/>
      <c r="J2" s="752"/>
      <c r="K2" s="752"/>
      <c r="L2" s="752"/>
    </row>
    <row r="3" spans="1:12" ht="25.5" x14ac:dyDescent="0.2">
      <c r="A3" s="220"/>
      <c r="B3" s="10">
        <v>0</v>
      </c>
      <c r="C3" s="221">
        <v>320000</v>
      </c>
      <c r="D3" s="9">
        <v>0</v>
      </c>
      <c r="E3" s="219">
        <v>0.125</v>
      </c>
      <c r="G3" s="753" t="s">
        <v>340</v>
      </c>
      <c r="H3" s="754" t="s">
        <v>341</v>
      </c>
      <c r="I3" s="755" t="s">
        <v>342</v>
      </c>
      <c r="J3" s="756"/>
      <c r="K3" s="757" t="s">
        <v>343</v>
      </c>
      <c r="L3" s="758" t="s">
        <v>344</v>
      </c>
    </row>
    <row r="4" spans="1:12" x14ac:dyDescent="0.2">
      <c r="A4" s="220"/>
      <c r="B4" s="222">
        <v>320000</v>
      </c>
      <c r="C4" s="223">
        <v>860000</v>
      </c>
      <c r="D4" s="223">
        <v>40000</v>
      </c>
      <c r="E4" s="224">
        <v>0.125</v>
      </c>
      <c r="G4" s="759" t="s">
        <v>345</v>
      </c>
      <c r="H4" s="760" t="s">
        <v>346</v>
      </c>
      <c r="I4" s="761">
        <f>IF('Input Data'!$E$23&lt;1,0,20%)</f>
        <v>0.2</v>
      </c>
      <c r="J4" s="762" t="s">
        <v>28</v>
      </c>
      <c r="K4" s="763">
        <f>IF('Input Data'!$E$23=1,'Input Data'!$D$24,1)</f>
        <v>1</v>
      </c>
      <c r="L4" s="764">
        <f>I4*K4</f>
        <v>0.2</v>
      </c>
    </row>
    <row r="5" spans="1:12" x14ac:dyDescent="0.2">
      <c r="A5" s="220"/>
      <c r="B5" s="222">
        <v>860000</v>
      </c>
      <c r="C5" s="223">
        <v>4300000</v>
      </c>
      <c r="D5" s="223">
        <v>107500</v>
      </c>
      <c r="E5" s="224">
        <v>0.1</v>
      </c>
      <c r="G5" s="759" t="s">
        <v>347</v>
      </c>
      <c r="H5" s="760" t="s">
        <v>348</v>
      </c>
      <c r="I5" s="761">
        <f>IF('Input Data'!$E$23&lt;2,0,35%)</f>
        <v>0.35</v>
      </c>
      <c r="J5" s="762" t="s">
        <v>28</v>
      </c>
      <c r="K5" s="763">
        <f>IF('Input Data'!$E$23=2,'Input Data'!$D$24,1)</f>
        <v>1</v>
      </c>
      <c r="L5" s="764">
        <f>I5*K5+L4</f>
        <v>0.55000000000000004</v>
      </c>
    </row>
    <row r="6" spans="1:12" ht="15.75" thickBot="1" x14ac:dyDescent="0.25">
      <c r="A6" s="220"/>
      <c r="B6" s="222">
        <v>4300000</v>
      </c>
      <c r="C6" s="223">
        <v>16100000</v>
      </c>
      <c r="D6" s="223">
        <v>451500</v>
      </c>
      <c r="E6" s="224">
        <v>0.08</v>
      </c>
      <c r="G6" s="765" t="s">
        <v>349</v>
      </c>
      <c r="H6" s="766" t="s">
        <v>350</v>
      </c>
      <c r="I6" s="767">
        <f>IF('Input Data'!$E$23&lt;3,0,20%)</f>
        <v>0.2</v>
      </c>
      <c r="J6" s="768" t="s">
        <v>28</v>
      </c>
      <c r="K6" s="769">
        <f>IF('Input Data'!$E$23=3,'Input Data'!$D$24,1)</f>
        <v>1</v>
      </c>
      <c r="L6" s="770">
        <f>I6*K6+L5</f>
        <v>0.75</v>
      </c>
    </row>
    <row r="7" spans="1:12" x14ac:dyDescent="0.2">
      <c r="A7" s="220"/>
      <c r="B7" s="222">
        <v>16100000</v>
      </c>
      <c r="C7" s="223">
        <v>64400000</v>
      </c>
      <c r="D7" s="223">
        <v>1395500</v>
      </c>
      <c r="E7" s="224">
        <v>0.06</v>
      </c>
    </row>
    <row r="8" spans="1:12" x14ac:dyDescent="0.2">
      <c r="A8" s="220"/>
      <c r="B8" s="222">
        <v>64400000</v>
      </c>
      <c r="C8" s="223">
        <v>264400000</v>
      </c>
      <c r="D8" s="223">
        <v>4293500</v>
      </c>
      <c r="E8" s="224">
        <v>5.5E-2</v>
      </c>
    </row>
    <row r="9" spans="1:12" ht="15.75" thickBot="1" x14ac:dyDescent="0.25">
      <c r="A9" s="220"/>
      <c r="B9" s="225">
        <v>264400000</v>
      </c>
      <c r="C9" s="750">
        <v>500000000</v>
      </c>
      <c r="D9" s="226">
        <v>15293500</v>
      </c>
      <c r="E9" s="227">
        <v>0.05</v>
      </c>
    </row>
    <row r="10" spans="1:12" ht="15.75" customHeight="1" x14ac:dyDescent="0.2">
      <c r="A10" s="220"/>
      <c r="B10" s="220"/>
      <c r="C10" s="220"/>
      <c r="D10" s="220"/>
      <c r="E10" s="220"/>
    </row>
    <row r="11" spans="1:12" ht="15.75" thickBot="1" x14ac:dyDescent="0.25">
      <c r="A11" s="217"/>
      <c r="B11" s="217"/>
      <c r="C11" s="217"/>
      <c r="D11" s="217"/>
      <c r="E11" s="217"/>
    </row>
    <row r="12" spans="1:12" ht="33" customHeight="1" thickBot="1" x14ac:dyDescent="0.3">
      <c r="A12" s="229"/>
      <c r="B12" s="228" t="s">
        <v>172</v>
      </c>
      <c r="C12" s="1472" t="s">
        <v>141</v>
      </c>
      <c r="D12" s="1473"/>
      <c r="E12" s="1473"/>
      <c r="H12" s="1474" t="s">
        <v>351</v>
      </c>
      <c r="I12" s="1475"/>
      <c r="J12" s="1475"/>
      <c r="K12" s="771" t="s">
        <v>352</v>
      </c>
    </row>
    <row r="13" spans="1:12" ht="15.75" thickTop="1" x14ac:dyDescent="0.2">
      <c r="A13" s="217"/>
      <c r="B13" s="8">
        <f>1*0</f>
        <v>0</v>
      </c>
      <c r="C13" s="230">
        <v>320000</v>
      </c>
      <c r="D13" s="9">
        <f>1*0</f>
        <v>0</v>
      </c>
      <c r="E13" s="231">
        <v>0.05</v>
      </c>
      <c r="H13" s="1476" t="s">
        <v>346</v>
      </c>
      <c r="I13" s="1477"/>
      <c r="J13" s="1477"/>
      <c r="K13" s="772">
        <v>0.2</v>
      </c>
    </row>
    <row r="14" spans="1:12" x14ac:dyDescent="0.2">
      <c r="A14" s="217"/>
      <c r="B14" s="222">
        <v>320000</v>
      </c>
      <c r="C14" s="223">
        <v>2950000</v>
      </c>
      <c r="D14" s="223">
        <v>16000</v>
      </c>
      <c r="E14" s="232">
        <v>0.05</v>
      </c>
      <c r="H14" s="1466" t="s">
        <v>348</v>
      </c>
      <c r="I14" s="1467"/>
      <c r="J14" s="1467"/>
      <c r="K14" s="773">
        <v>0.35</v>
      </c>
    </row>
    <row r="15" spans="1:12" x14ac:dyDescent="0.2">
      <c r="A15" s="217"/>
      <c r="B15" s="222">
        <v>2950000</v>
      </c>
      <c r="C15" s="223">
        <v>8590000</v>
      </c>
      <c r="D15" s="223">
        <v>147500</v>
      </c>
      <c r="E15" s="232">
        <v>0.04</v>
      </c>
      <c r="H15" s="1466" t="s">
        <v>350</v>
      </c>
      <c r="I15" s="1467"/>
      <c r="J15" s="1467"/>
      <c r="K15" s="773">
        <v>0.2</v>
      </c>
    </row>
    <row r="16" spans="1:12" x14ac:dyDescent="0.2">
      <c r="A16" s="217"/>
      <c r="B16" s="222">
        <v>8590000</v>
      </c>
      <c r="C16" s="223">
        <v>29290000</v>
      </c>
      <c r="D16" s="223">
        <v>373100</v>
      </c>
      <c r="E16" s="232">
        <v>2.6499999999999999E-2</v>
      </c>
      <c r="H16" s="1466" t="s">
        <v>353</v>
      </c>
      <c r="I16" s="1467"/>
      <c r="J16" s="1467"/>
      <c r="K16" s="773">
        <v>0.2</v>
      </c>
    </row>
    <row r="17" spans="1:11" ht="15.75" thickBot="1" x14ac:dyDescent="0.25">
      <c r="A17" s="217"/>
      <c r="B17" s="225">
        <v>29290000</v>
      </c>
      <c r="C17" s="750">
        <v>50000000</v>
      </c>
      <c r="D17" s="226">
        <v>921650</v>
      </c>
      <c r="E17" s="233">
        <v>1.6500000000000001E-2</v>
      </c>
      <c r="H17" s="1468" t="s">
        <v>354</v>
      </c>
      <c r="I17" s="1469"/>
      <c r="J17" s="1469"/>
      <c r="K17" s="774">
        <v>0.05</v>
      </c>
    </row>
    <row r="18" spans="1:11" x14ac:dyDescent="0.2">
      <c r="A18" s="217"/>
      <c r="B18" s="217"/>
      <c r="C18" s="217"/>
      <c r="D18" s="217"/>
      <c r="E18" s="217"/>
    </row>
    <row r="19" spans="1:11" x14ac:dyDescent="0.2">
      <c r="A19" s="217"/>
      <c r="B19" s="217"/>
      <c r="C19" s="217"/>
      <c r="D19" s="217"/>
      <c r="E19" s="217"/>
    </row>
    <row r="20" spans="1:11" ht="30.75" customHeight="1" x14ac:dyDescent="0.2">
      <c r="A20" s="217"/>
      <c r="B20" s="217"/>
      <c r="C20" s="217"/>
      <c r="D20" s="217"/>
      <c r="E20" s="217"/>
    </row>
    <row r="21" spans="1:11" ht="18" customHeight="1" x14ac:dyDescent="0.2">
      <c r="A21" s="217"/>
      <c r="B21" s="217"/>
      <c r="C21" s="217"/>
      <c r="D21" s="217"/>
      <c r="E21" s="217"/>
    </row>
    <row r="22" spans="1:11" x14ac:dyDescent="0.2">
      <c r="A22" s="217"/>
      <c r="B22" s="217"/>
      <c r="C22" s="217"/>
      <c r="D22" s="217"/>
      <c r="E22" s="217"/>
    </row>
    <row r="23" spans="1:11" x14ac:dyDescent="0.2">
      <c r="A23" s="217"/>
      <c r="B23" s="217"/>
      <c r="C23" s="217"/>
      <c r="D23" s="217"/>
      <c r="E23" s="217"/>
    </row>
    <row r="24" spans="1:11" x14ac:dyDescent="0.2">
      <c r="A24" s="217"/>
      <c r="B24" s="217"/>
      <c r="C24" s="217"/>
      <c r="D24" s="217"/>
      <c r="E24" s="217"/>
    </row>
    <row r="25" spans="1:11" x14ac:dyDescent="0.2">
      <c r="A25" s="217"/>
      <c r="B25" s="217"/>
      <c r="C25" s="217"/>
      <c r="D25" s="217"/>
      <c r="E25" s="217"/>
    </row>
    <row r="26" spans="1:11" x14ac:dyDescent="0.2">
      <c r="A26" s="217"/>
      <c r="B26" s="217"/>
      <c r="C26" s="217"/>
      <c r="D26" s="217"/>
      <c r="E26" s="217"/>
    </row>
    <row r="27" spans="1:11" x14ac:dyDescent="0.2">
      <c r="A27" s="217"/>
      <c r="B27" s="217"/>
      <c r="C27" s="217"/>
      <c r="D27" s="217"/>
      <c r="E27" s="217"/>
    </row>
    <row r="28" spans="1:11" ht="15.75" customHeight="1" x14ac:dyDescent="0.2">
      <c r="A28" s="217"/>
      <c r="B28" s="217"/>
      <c r="C28" s="217"/>
      <c r="D28" s="217"/>
      <c r="E28" s="217"/>
    </row>
    <row r="29" spans="1:11" ht="15.75" customHeight="1" x14ac:dyDescent="0.2">
      <c r="A29" s="217"/>
      <c r="B29" s="217"/>
      <c r="C29" s="217"/>
      <c r="D29" s="217"/>
      <c r="E29" s="217"/>
    </row>
    <row r="30" spans="1:11" ht="15" customHeight="1" x14ac:dyDescent="0.2">
      <c r="A30" s="234">
        <v>55</v>
      </c>
      <c r="B30" s="217"/>
      <c r="C30" s="217"/>
      <c r="D30" s="217"/>
      <c r="E30" s="217"/>
    </row>
    <row r="31" spans="1:11" ht="15" customHeight="1" x14ac:dyDescent="0.2">
      <c r="A31" s="234">
        <v>75</v>
      </c>
      <c r="B31" s="217"/>
      <c r="C31" s="217"/>
      <c r="D31" s="217"/>
      <c r="E31" s="217"/>
    </row>
    <row r="32" spans="1:11" x14ac:dyDescent="0.2">
      <c r="A32" s="234">
        <v>95</v>
      </c>
      <c r="B32" s="217"/>
      <c r="C32" s="217"/>
      <c r="D32" s="217"/>
      <c r="E32" s="217"/>
    </row>
    <row r="33" spans="1:5" ht="15.75" customHeight="1" x14ac:dyDescent="0.2">
      <c r="A33" s="234">
        <v>100</v>
      </c>
      <c r="B33" s="217"/>
      <c r="C33" s="217"/>
      <c r="D33" s="217"/>
      <c r="E33" s="217"/>
    </row>
    <row r="34" spans="1:5" x14ac:dyDescent="0.2">
      <c r="A34" s="217"/>
      <c r="B34" s="217"/>
      <c r="C34" s="217"/>
      <c r="D34" s="217"/>
      <c r="E34" s="217"/>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8">
    <mergeCell ref="H16:J16"/>
    <mergeCell ref="H17:J17"/>
    <mergeCell ref="C2:E2"/>
    <mergeCell ref="C12:E12"/>
    <mergeCell ref="H12:J12"/>
    <mergeCell ref="H13:J13"/>
    <mergeCell ref="H14:J14"/>
    <mergeCell ref="H15:J15"/>
  </mergeCells>
  <phoneticPr fontId="99" type="noConversion"/>
  <pageMargins left="0.75" right="0.75" top="1" bottom="1" header="0.5" footer="0.5"/>
  <pageSetup paperSize="9" orientation="portrait" horizontalDpi="300" verticalDpi="300" r:id="rId2"/>
  <headerFooter alignWithMargins="0"/>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F2" sqref="F2"/>
    </sheetView>
  </sheetViews>
  <sheetFormatPr defaultRowHeight="15" x14ac:dyDescent="0.2"/>
  <cols>
    <col min="1" max="2" width="9.109375" customWidth="1"/>
    <col min="3" max="4" width="11.44140625" customWidth="1"/>
    <col min="5" max="5" width="9.109375" customWidth="1"/>
    <col min="6" max="6" width="11.109375" customWidth="1"/>
    <col min="7" max="7" width="2.88671875" customWidth="1"/>
    <col min="8" max="8" width="9" bestFit="1" customWidth="1"/>
    <col min="9" max="9" width="9" customWidth="1"/>
    <col min="10" max="10" width="10.6640625" customWidth="1"/>
    <col min="11" max="11" width="10.109375" customWidth="1"/>
    <col min="12" max="12" width="9.88671875" customWidth="1"/>
    <col min="13" max="13" width="10.5546875" customWidth="1"/>
  </cols>
  <sheetData>
    <row r="1" spans="1:13" ht="18.75" thickTop="1" x14ac:dyDescent="0.2">
      <c r="A1" s="1198" t="s">
        <v>545</v>
      </c>
      <c r="B1" s="629"/>
      <c r="C1" s="478"/>
      <c r="D1" s="478"/>
      <c r="E1" s="479" t="s">
        <v>302</v>
      </c>
      <c r="F1" s="478"/>
      <c r="G1" s="478"/>
      <c r="H1" s="478"/>
      <c r="I1" s="478"/>
      <c r="J1" s="478"/>
      <c r="K1" s="478"/>
      <c r="L1" s="478"/>
      <c r="M1" s="480"/>
    </row>
    <row r="2" spans="1:13" x14ac:dyDescent="0.2">
      <c r="A2" s="1478" t="s">
        <v>296</v>
      </c>
      <c r="B2" s="1479"/>
      <c r="C2" s="1479"/>
      <c r="D2" s="1196">
        <f>'Input Data'!$D$20</f>
        <v>0</v>
      </c>
      <c r="E2" s="481" t="s">
        <v>226</v>
      </c>
      <c r="F2" s="1195">
        <f>'Input Data'!$D$5</f>
        <v>0</v>
      </c>
      <c r="G2" s="316"/>
      <c r="H2" s="1479" t="s">
        <v>119</v>
      </c>
      <c r="I2" s="1479"/>
      <c r="J2" s="1480"/>
      <c r="K2" s="482" t="str">
        <f>IF('Input Data'!D14&gt;0,"Y","N")</f>
        <v>N</v>
      </c>
      <c r="L2" s="483"/>
      <c r="M2" s="484"/>
    </row>
    <row r="3" spans="1:13" ht="15.75" thickBot="1" x14ac:dyDescent="0.25">
      <c r="A3" s="485"/>
      <c r="B3" s="486"/>
      <c r="C3" s="316"/>
      <c r="D3" s="316"/>
      <c r="E3" s="316"/>
      <c r="F3" s="316"/>
      <c r="G3" s="316"/>
      <c r="H3" s="486"/>
      <c r="I3" s="486"/>
      <c r="J3" s="487"/>
      <c r="K3" s="316"/>
      <c r="L3" s="316"/>
      <c r="M3" s="488"/>
    </row>
    <row r="4" spans="1:13" ht="78" thickTop="1" thickBot="1" x14ac:dyDescent="0.25">
      <c r="A4" s="489" t="s">
        <v>292</v>
      </c>
      <c r="B4" s="630" t="s">
        <v>9</v>
      </c>
      <c r="C4" s="669" t="s">
        <v>334</v>
      </c>
      <c r="D4" s="669" t="s">
        <v>335</v>
      </c>
      <c r="E4" s="490" t="s">
        <v>336</v>
      </c>
      <c r="F4" s="670" t="s">
        <v>337</v>
      </c>
      <c r="G4" s="564"/>
      <c r="H4" s="489" t="s">
        <v>292</v>
      </c>
      <c r="I4" s="630" t="s">
        <v>9</v>
      </c>
      <c r="J4" s="669" t="s">
        <v>334</v>
      </c>
      <c r="K4" s="669" t="s">
        <v>335</v>
      </c>
      <c r="L4" s="490" t="s">
        <v>336</v>
      </c>
      <c r="M4" s="670" t="s">
        <v>337</v>
      </c>
    </row>
    <row r="5" spans="1:13" ht="27" thickTop="1" thickBot="1" x14ac:dyDescent="0.25">
      <c r="A5" s="491" t="s">
        <v>293</v>
      </c>
      <c r="B5" s="632"/>
      <c r="C5" s="784">
        <v>0</v>
      </c>
      <c r="D5" s="785">
        <f>IF($K$2="Y",((C5-E5)/1.14),C50)</f>
        <v>0</v>
      </c>
      <c r="E5" s="784">
        <v>0</v>
      </c>
      <c r="F5" s="786">
        <f>SUM(D5:E5)</f>
        <v>0</v>
      </c>
      <c r="G5" s="492"/>
      <c r="H5" s="493" t="s">
        <v>294</v>
      </c>
      <c r="I5" s="634"/>
      <c r="J5" s="789">
        <f>C42</f>
        <v>0</v>
      </c>
      <c r="K5" s="790">
        <f>D42</f>
        <v>0</v>
      </c>
      <c r="L5" s="789">
        <f>E42</f>
        <v>0</v>
      </c>
      <c r="M5" s="791">
        <f>SUM(K5:L5)</f>
        <v>0</v>
      </c>
    </row>
    <row r="6" spans="1:13" x14ac:dyDescent="0.2">
      <c r="A6" s="494">
        <f t="shared" ref="A6:A41" si="0">A5+1</f>
        <v>2</v>
      </c>
      <c r="B6" s="633"/>
      <c r="C6" s="784">
        <v>0</v>
      </c>
      <c r="D6" s="785">
        <f t="shared" ref="D6:D41" si="1">IF($K$2="Y",((C6-E6)/1.14),C51)</f>
        <v>0</v>
      </c>
      <c r="E6" s="784">
        <v>0</v>
      </c>
      <c r="F6" s="786">
        <f t="shared" ref="F6:F41" si="2">SUM(D6:E6)</f>
        <v>0</v>
      </c>
      <c r="G6" s="492"/>
      <c r="H6" s="495" t="s">
        <v>295</v>
      </c>
      <c r="I6" s="632"/>
      <c r="J6" s="792">
        <v>0</v>
      </c>
      <c r="K6" s="785">
        <f t="shared" ref="K6:K41" si="3">IF($K$2="Y",((J6-L6)/1.14),J51)</f>
        <v>0</v>
      </c>
      <c r="L6" s="792">
        <v>0</v>
      </c>
      <c r="M6" s="793">
        <f t="shared" ref="M6:M41" si="4">SUM(K6:L6)</f>
        <v>0</v>
      </c>
    </row>
    <row r="7" spans="1:13" x14ac:dyDescent="0.2">
      <c r="A7" s="494">
        <f t="shared" si="0"/>
        <v>3</v>
      </c>
      <c r="B7" s="633"/>
      <c r="C7" s="784">
        <v>0</v>
      </c>
      <c r="D7" s="785">
        <f t="shared" si="1"/>
        <v>0</v>
      </c>
      <c r="E7" s="784">
        <v>0</v>
      </c>
      <c r="F7" s="786">
        <f t="shared" si="2"/>
        <v>0</v>
      </c>
      <c r="G7" s="492"/>
      <c r="H7" s="494">
        <f t="shared" ref="H7:H41" si="5">H6+1</f>
        <v>39</v>
      </c>
      <c r="I7" s="633"/>
      <c r="J7" s="784">
        <v>0</v>
      </c>
      <c r="K7" s="785">
        <f t="shared" si="3"/>
        <v>0</v>
      </c>
      <c r="L7" s="784">
        <v>0</v>
      </c>
      <c r="M7" s="786">
        <f t="shared" si="4"/>
        <v>0</v>
      </c>
    </row>
    <row r="8" spans="1:13" x14ac:dyDescent="0.2">
      <c r="A8" s="494">
        <f t="shared" si="0"/>
        <v>4</v>
      </c>
      <c r="B8" s="633"/>
      <c r="C8" s="784">
        <v>0</v>
      </c>
      <c r="D8" s="785">
        <f t="shared" si="1"/>
        <v>0</v>
      </c>
      <c r="E8" s="784">
        <v>0</v>
      </c>
      <c r="F8" s="786">
        <f t="shared" si="2"/>
        <v>0</v>
      </c>
      <c r="G8" s="492"/>
      <c r="H8" s="494">
        <f t="shared" si="5"/>
        <v>40</v>
      </c>
      <c r="I8" s="633"/>
      <c r="J8" s="784">
        <v>0</v>
      </c>
      <c r="K8" s="785">
        <f t="shared" si="3"/>
        <v>0</v>
      </c>
      <c r="L8" s="784">
        <v>0</v>
      </c>
      <c r="M8" s="786">
        <f t="shared" si="4"/>
        <v>0</v>
      </c>
    </row>
    <row r="9" spans="1:13" x14ac:dyDescent="0.2">
      <c r="A9" s="494">
        <f t="shared" si="0"/>
        <v>5</v>
      </c>
      <c r="B9" s="633"/>
      <c r="C9" s="784">
        <v>0</v>
      </c>
      <c r="D9" s="785">
        <f t="shared" si="1"/>
        <v>0</v>
      </c>
      <c r="E9" s="784">
        <v>0</v>
      </c>
      <c r="F9" s="786">
        <f t="shared" si="2"/>
        <v>0</v>
      </c>
      <c r="G9" s="492"/>
      <c r="H9" s="494">
        <f t="shared" si="5"/>
        <v>41</v>
      </c>
      <c r="I9" s="633"/>
      <c r="J9" s="784">
        <v>0</v>
      </c>
      <c r="K9" s="785">
        <f t="shared" si="3"/>
        <v>0</v>
      </c>
      <c r="L9" s="784">
        <v>0</v>
      </c>
      <c r="M9" s="786">
        <f t="shared" si="4"/>
        <v>0</v>
      </c>
    </row>
    <row r="10" spans="1:13" x14ac:dyDescent="0.2">
      <c r="A10" s="494">
        <f t="shared" si="0"/>
        <v>6</v>
      </c>
      <c r="B10" s="633"/>
      <c r="C10" s="784">
        <v>0</v>
      </c>
      <c r="D10" s="785">
        <f t="shared" si="1"/>
        <v>0</v>
      </c>
      <c r="E10" s="784">
        <v>0</v>
      </c>
      <c r="F10" s="786">
        <f t="shared" si="2"/>
        <v>0</v>
      </c>
      <c r="G10" s="492"/>
      <c r="H10" s="494">
        <f t="shared" si="5"/>
        <v>42</v>
      </c>
      <c r="I10" s="633"/>
      <c r="J10" s="784">
        <v>0</v>
      </c>
      <c r="K10" s="785">
        <f t="shared" si="3"/>
        <v>0</v>
      </c>
      <c r="L10" s="784">
        <v>0</v>
      </c>
      <c r="M10" s="786">
        <f t="shared" si="4"/>
        <v>0</v>
      </c>
    </row>
    <row r="11" spans="1:13" x14ac:dyDescent="0.2">
      <c r="A11" s="494">
        <f t="shared" si="0"/>
        <v>7</v>
      </c>
      <c r="B11" s="633"/>
      <c r="C11" s="784">
        <v>0</v>
      </c>
      <c r="D11" s="785">
        <f t="shared" si="1"/>
        <v>0</v>
      </c>
      <c r="E11" s="784">
        <v>0</v>
      </c>
      <c r="F11" s="786">
        <f t="shared" si="2"/>
        <v>0</v>
      </c>
      <c r="G11" s="492"/>
      <c r="H11" s="494">
        <f t="shared" si="5"/>
        <v>43</v>
      </c>
      <c r="I11" s="633"/>
      <c r="J11" s="784">
        <v>0</v>
      </c>
      <c r="K11" s="785">
        <f t="shared" si="3"/>
        <v>0</v>
      </c>
      <c r="L11" s="784">
        <v>0</v>
      </c>
      <c r="M11" s="786">
        <f t="shared" si="4"/>
        <v>0</v>
      </c>
    </row>
    <row r="12" spans="1:13" x14ac:dyDescent="0.2">
      <c r="A12" s="494">
        <f t="shared" si="0"/>
        <v>8</v>
      </c>
      <c r="B12" s="633"/>
      <c r="C12" s="784">
        <v>0</v>
      </c>
      <c r="D12" s="785">
        <f t="shared" si="1"/>
        <v>0</v>
      </c>
      <c r="E12" s="784">
        <v>0</v>
      </c>
      <c r="F12" s="786">
        <f t="shared" si="2"/>
        <v>0</v>
      </c>
      <c r="G12" s="492"/>
      <c r="H12" s="494">
        <f t="shared" si="5"/>
        <v>44</v>
      </c>
      <c r="I12" s="633"/>
      <c r="J12" s="784">
        <v>0</v>
      </c>
      <c r="K12" s="785">
        <f t="shared" si="3"/>
        <v>0</v>
      </c>
      <c r="L12" s="784">
        <v>0</v>
      </c>
      <c r="M12" s="786">
        <f t="shared" si="4"/>
        <v>0</v>
      </c>
    </row>
    <row r="13" spans="1:13" x14ac:dyDescent="0.2">
      <c r="A13" s="494">
        <f t="shared" si="0"/>
        <v>9</v>
      </c>
      <c r="B13" s="633"/>
      <c r="C13" s="784">
        <v>0</v>
      </c>
      <c r="D13" s="785">
        <f t="shared" si="1"/>
        <v>0</v>
      </c>
      <c r="E13" s="784">
        <v>0</v>
      </c>
      <c r="F13" s="786">
        <f t="shared" si="2"/>
        <v>0</v>
      </c>
      <c r="G13" s="492"/>
      <c r="H13" s="494">
        <f t="shared" si="5"/>
        <v>45</v>
      </c>
      <c r="I13" s="633"/>
      <c r="J13" s="784">
        <v>0</v>
      </c>
      <c r="K13" s="785">
        <f t="shared" si="3"/>
        <v>0</v>
      </c>
      <c r="L13" s="784">
        <v>0</v>
      </c>
      <c r="M13" s="786">
        <f t="shared" si="4"/>
        <v>0</v>
      </c>
    </row>
    <row r="14" spans="1:13" x14ac:dyDescent="0.2">
      <c r="A14" s="494">
        <f t="shared" si="0"/>
        <v>10</v>
      </c>
      <c r="B14" s="633"/>
      <c r="C14" s="784">
        <v>0</v>
      </c>
      <c r="D14" s="785">
        <f t="shared" si="1"/>
        <v>0</v>
      </c>
      <c r="E14" s="784">
        <v>0</v>
      </c>
      <c r="F14" s="786">
        <f t="shared" si="2"/>
        <v>0</v>
      </c>
      <c r="G14" s="492"/>
      <c r="H14" s="494">
        <f t="shared" si="5"/>
        <v>46</v>
      </c>
      <c r="I14" s="633"/>
      <c r="J14" s="784">
        <v>0</v>
      </c>
      <c r="K14" s="785">
        <f t="shared" si="3"/>
        <v>0</v>
      </c>
      <c r="L14" s="784">
        <v>0</v>
      </c>
      <c r="M14" s="786">
        <f t="shared" si="4"/>
        <v>0</v>
      </c>
    </row>
    <row r="15" spans="1:13" x14ac:dyDescent="0.2">
      <c r="A15" s="494">
        <f t="shared" si="0"/>
        <v>11</v>
      </c>
      <c r="B15" s="633"/>
      <c r="C15" s="784">
        <v>0</v>
      </c>
      <c r="D15" s="785">
        <f t="shared" si="1"/>
        <v>0</v>
      </c>
      <c r="E15" s="784">
        <v>0</v>
      </c>
      <c r="F15" s="786">
        <f t="shared" si="2"/>
        <v>0</v>
      </c>
      <c r="G15" s="492"/>
      <c r="H15" s="494">
        <f t="shared" si="5"/>
        <v>47</v>
      </c>
      <c r="I15" s="633"/>
      <c r="J15" s="784">
        <v>0</v>
      </c>
      <c r="K15" s="785">
        <f t="shared" si="3"/>
        <v>0</v>
      </c>
      <c r="L15" s="784">
        <v>0</v>
      </c>
      <c r="M15" s="786">
        <f t="shared" si="4"/>
        <v>0</v>
      </c>
    </row>
    <row r="16" spans="1:13" x14ac:dyDescent="0.2">
      <c r="A16" s="494">
        <f t="shared" si="0"/>
        <v>12</v>
      </c>
      <c r="B16" s="633"/>
      <c r="C16" s="784">
        <v>0</v>
      </c>
      <c r="D16" s="785">
        <f t="shared" si="1"/>
        <v>0</v>
      </c>
      <c r="E16" s="784">
        <v>0</v>
      </c>
      <c r="F16" s="786">
        <f t="shared" si="2"/>
        <v>0</v>
      </c>
      <c r="G16" s="492"/>
      <c r="H16" s="494">
        <f t="shared" si="5"/>
        <v>48</v>
      </c>
      <c r="I16" s="633"/>
      <c r="J16" s="784">
        <v>0</v>
      </c>
      <c r="K16" s="785">
        <f t="shared" si="3"/>
        <v>0</v>
      </c>
      <c r="L16" s="784">
        <v>0</v>
      </c>
      <c r="M16" s="786">
        <f t="shared" si="4"/>
        <v>0</v>
      </c>
    </row>
    <row r="17" spans="1:13" x14ac:dyDescent="0.2">
      <c r="A17" s="494">
        <f t="shared" si="0"/>
        <v>13</v>
      </c>
      <c r="B17" s="633"/>
      <c r="C17" s="784">
        <v>0</v>
      </c>
      <c r="D17" s="785">
        <f t="shared" si="1"/>
        <v>0</v>
      </c>
      <c r="E17" s="784">
        <v>0</v>
      </c>
      <c r="F17" s="786">
        <f t="shared" si="2"/>
        <v>0</v>
      </c>
      <c r="G17" s="492"/>
      <c r="H17" s="494">
        <f t="shared" si="5"/>
        <v>49</v>
      </c>
      <c r="I17" s="633"/>
      <c r="J17" s="784">
        <v>0</v>
      </c>
      <c r="K17" s="785">
        <f t="shared" si="3"/>
        <v>0</v>
      </c>
      <c r="L17" s="784">
        <v>0</v>
      </c>
      <c r="M17" s="786">
        <f t="shared" si="4"/>
        <v>0</v>
      </c>
    </row>
    <row r="18" spans="1:13" x14ac:dyDescent="0.2">
      <c r="A18" s="494">
        <f t="shared" si="0"/>
        <v>14</v>
      </c>
      <c r="B18" s="633"/>
      <c r="C18" s="784">
        <v>0</v>
      </c>
      <c r="D18" s="785">
        <f t="shared" si="1"/>
        <v>0</v>
      </c>
      <c r="E18" s="784">
        <v>0</v>
      </c>
      <c r="F18" s="786">
        <f t="shared" si="2"/>
        <v>0</v>
      </c>
      <c r="G18" s="492"/>
      <c r="H18" s="494">
        <f t="shared" si="5"/>
        <v>50</v>
      </c>
      <c r="I18" s="633"/>
      <c r="J18" s="784">
        <v>0</v>
      </c>
      <c r="K18" s="785">
        <f t="shared" si="3"/>
        <v>0</v>
      </c>
      <c r="L18" s="784">
        <v>0</v>
      </c>
      <c r="M18" s="786">
        <f t="shared" si="4"/>
        <v>0</v>
      </c>
    </row>
    <row r="19" spans="1:13" x14ac:dyDescent="0.2">
      <c r="A19" s="494">
        <f t="shared" si="0"/>
        <v>15</v>
      </c>
      <c r="B19" s="633"/>
      <c r="C19" s="784">
        <v>0</v>
      </c>
      <c r="D19" s="785">
        <f t="shared" si="1"/>
        <v>0</v>
      </c>
      <c r="E19" s="784">
        <v>0</v>
      </c>
      <c r="F19" s="786">
        <f t="shared" si="2"/>
        <v>0</v>
      </c>
      <c r="G19" s="492"/>
      <c r="H19" s="494">
        <f t="shared" si="5"/>
        <v>51</v>
      </c>
      <c r="I19" s="633"/>
      <c r="J19" s="784">
        <v>0</v>
      </c>
      <c r="K19" s="785">
        <f t="shared" si="3"/>
        <v>0</v>
      </c>
      <c r="L19" s="784">
        <v>0</v>
      </c>
      <c r="M19" s="786">
        <f t="shared" si="4"/>
        <v>0</v>
      </c>
    </row>
    <row r="20" spans="1:13" x14ac:dyDescent="0.2">
      <c r="A20" s="494">
        <f t="shared" si="0"/>
        <v>16</v>
      </c>
      <c r="B20" s="633"/>
      <c r="C20" s="784">
        <v>0</v>
      </c>
      <c r="D20" s="785">
        <f t="shared" si="1"/>
        <v>0</v>
      </c>
      <c r="E20" s="784">
        <v>0</v>
      </c>
      <c r="F20" s="786">
        <f t="shared" si="2"/>
        <v>0</v>
      </c>
      <c r="G20" s="492"/>
      <c r="H20" s="494">
        <f t="shared" si="5"/>
        <v>52</v>
      </c>
      <c r="I20" s="633"/>
      <c r="J20" s="784">
        <v>0</v>
      </c>
      <c r="K20" s="785">
        <f t="shared" si="3"/>
        <v>0</v>
      </c>
      <c r="L20" s="784">
        <v>0</v>
      </c>
      <c r="M20" s="786">
        <f t="shared" si="4"/>
        <v>0</v>
      </c>
    </row>
    <row r="21" spans="1:13" x14ac:dyDescent="0.2">
      <c r="A21" s="494">
        <f t="shared" si="0"/>
        <v>17</v>
      </c>
      <c r="B21" s="633"/>
      <c r="C21" s="784">
        <v>0</v>
      </c>
      <c r="D21" s="785">
        <f t="shared" si="1"/>
        <v>0</v>
      </c>
      <c r="E21" s="784">
        <v>0</v>
      </c>
      <c r="F21" s="786">
        <f t="shared" si="2"/>
        <v>0</v>
      </c>
      <c r="G21" s="496"/>
      <c r="H21" s="494">
        <f t="shared" si="5"/>
        <v>53</v>
      </c>
      <c r="I21" s="633"/>
      <c r="J21" s="784">
        <v>0</v>
      </c>
      <c r="K21" s="785">
        <f t="shared" si="3"/>
        <v>0</v>
      </c>
      <c r="L21" s="784">
        <v>0</v>
      </c>
      <c r="M21" s="786">
        <f t="shared" si="4"/>
        <v>0</v>
      </c>
    </row>
    <row r="22" spans="1:13" x14ac:dyDescent="0.2">
      <c r="A22" s="494">
        <f t="shared" si="0"/>
        <v>18</v>
      </c>
      <c r="B22" s="633"/>
      <c r="C22" s="784">
        <v>0</v>
      </c>
      <c r="D22" s="785">
        <f t="shared" si="1"/>
        <v>0</v>
      </c>
      <c r="E22" s="784">
        <v>0</v>
      </c>
      <c r="F22" s="786">
        <f t="shared" si="2"/>
        <v>0</v>
      </c>
      <c r="G22" s="496"/>
      <c r="H22" s="494">
        <f t="shared" si="5"/>
        <v>54</v>
      </c>
      <c r="I22" s="633"/>
      <c r="J22" s="784">
        <v>0</v>
      </c>
      <c r="K22" s="785">
        <f t="shared" si="3"/>
        <v>0</v>
      </c>
      <c r="L22" s="784">
        <v>0</v>
      </c>
      <c r="M22" s="786">
        <f t="shared" si="4"/>
        <v>0</v>
      </c>
    </row>
    <row r="23" spans="1:13" x14ac:dyDescent="0.2">
      <c r="A23" s="494">
        <f t="shared" si="0"/>
        <v>19</v>
      </c>
      <c r="B23" s="633"/>
      <c r="C23" s="784">
        <v>0</v>
      </c>
      <c r="D23" s="785">
        <f t="shared" si="1"/>
        <v>0</v>
      </c>
      <c r="E23" s="784">
        <v>0</v>
      </c>
      <c r="F23" s="786">
        <f t="shared" si="2"/>
        <v>0</v>
      </c>
      <c r="G23" s="496"/>
      <c r="H23" s="494">
        <f t="shared" si="5"/>
        <v>55</v>
      </c>
      <c r="I23" s="633"/>
      <c r="J23" s="784">
        <v>0</v>
      </c>
      <c r="K23" s="785">
        <f t="shared" si="3"/>
        <v>0</v>
      </c>
      <c r="L23" s="784">
        <v>0</v>
      </c>
      <c r="M23" s="786">
        <f t="shared" si="4"/>
        <v>0</v>
      </c>
    </row>
    <row r="24" spans="1:13" x14ac:dyDescent="0.2">
      <c r="A24" s="494">
        <f t="shared" si="0"/>
        <v>20</v>
      </c>
      <c r="B24" s="633"/>
      <c r="C24" s="784">
        <v>0</v>
      </c>
      <c r="D24" s="785">
        <f t="shared" si="1"/>
        <v>0</v>
      </c>
      <c r="E24" s="784">
        <v>0</v>
      </c>
      <c r="F24" s="786">
        <f t="shared" si="2"/>
        <v>0</v>
      </c>
      <c r="G24" s="492"/>
      <c r="H24" s="494">
        <f t="shared" si="5"/>
        <v>56</v>
      </c>
      <c r="I24" s="633"/>
      <c r="J24" s="784">
        <v>0</v>
      </c>
      <c r="K24" s="785">
        <f t="shared" si="3"/>
        <v>0</v>
      </c>
      <c r="L24" s="784">
        <v>0</v>
      </c>
      <c r="M24" s="786">
        <f t="shared" si="4"/>
        <v>0</v>
      </c>
    </row>
    <row r="25" spans="1:13" x14ac:dyDescent="0.2">
      <c r="A25" s="494">
        <f t="shared" si="0"/>
        <v>21</v>
      </c>
      <c r="B25" s="633"/>
      <c r="C25" s="784">
        <v>0</v>
      </c>
      <c r="D25" s="785">
        <f t="shared" si="1"/>
        <v>0</v>
      </c>
      <c r="E25" s="784">
        <v>0</v>
      </c>
      <c r="F25" s="786">
        <f t="shared" si="2"/>
        <v>0</v>
      </c>
      <c r="G25" s="492"/>
      <c r="H25" s="494">
        <f t="shared" si="5"/>
        <v>57</v>
      </c>
      <c r="I25" s="633"/>
      <c r="J25" s="784">
        <v>0</v>
      </c>
      <c r="K25" s="785">
        <f t="shared" si="3"/>
        <v>0</v>
      </c>
      <c r="L25" s="784">
        <v>0</v>
      </c>
      <c r="M25" s="786">
        <f t="shared" si="4"/>
        <v>0</v>
      </c>
    </row>
    <row r="26" spans="1:13" x14ac:dyDescent="0.2">
      <c r="A26" s="494">
        <f t="shared" si="0"/>
        <v>22</v>
      </c>
      <c r="B26" s="633"/>
      <c r="C26" s="784">
        <v>0</v>
      </c>
      <c r="D26" s="785">
        <f t="shared" si="1"/>
        <v>0</v>
      </c>
      <c r="E26" s="784">
        <v>0</v>
      </c>
      <c r="F26" s="786">
        <f t="shared" si="2"/>
        <v>0</v>
      </c>
      <c r="G26" s="492"/>
      <c r="H26" s="494">
        <f t="shared" si="5"/>
        <v>58</v>
      </c>
      <c r="I26" s="633"/>
      <c r="J26" s="784">
        <v>0</v>
      </c>
      <c r="K26" s="785">
        <f t="shared" si="3"/>
        <v>0</v>
      </c>
      <c r="L26" s="784">
        <v>0</v>
      </c>
      <c r="M26" s="786">
        <f t="shared" si="4"/>
        <v>0</v>
      </c>
    </row>
    <row r="27" spans="1:13" x14ac:dyDescent="0.2">
      <c r="A27" s="494">
        <f t="shared" si="0"/>
        <v>23</v>
      </c>
      <c r="B27" s="633"/>
      <c r="C27" s="784">
        <v>0</v>
      </c>
      <c r="D27" s="785">
        <f t="shared" si="1"/>
        <v>0</v>
      </c>
      <c r="E27" s="784">
        <v>0</v>
      </c>
      <c r="F27" s="786">
        <f t="shared" si="2"/>
        <v>0</v>
      </c>
      <c r="G27" s="492"/>
      <c r="H27" s="494">
        <f t="shared" si="5"/>
        <v>59</v>
      </c>
      <c r="I27" s="633"/>
      <c r="J27" s="784">
        <v>0</v>
      </c>
      <c r="K27" s="785">
        <f t="shared" si="3"/>
        <v>0</v>
      </c>
      <c r="L27" s="784">
        <v>0</v>
      </c>
      <c r="M27" s="786">
        <f t="shared" si="4"/>
        <v>0</v>
      </c>
    </row>
    <row r="28" spans="1:13" x14ac:dyDescent="0.2">
      <c r="A28" s="494">
        <f t="shared" si="0"/>
        <v>24</v>
      </c>
      <c r="B28" s="633"/>
      <c r="C28" s="784">
        <v>0</v>
      </c>
      <c r="D28" s="785">
        <f t="shared" si="1"/>
        <v>0</v>
      </c>
      <c r="E28" s="784">
        <v>0</v>
      </c>
      <c r="F28" s="786">
        <f t="shared" si="2"/>
        <v>0</v>
      </c>
      <c r="G28" s="492"/>
      <c r="H28" s="494">
        <f t="shared" si="5"/>
        <v>60</v>
      </c>
      <c r="I28" s="633"/>
      <c r="J28" s="784">
        <v>0</v>
      </c>
      <c r="K28" s="785">
        <f t="shared" si="3"/>
        <v>0</v>
      </c>
      <c r="L28" s="784">
        <v>0</v>
      </c>
      <c r="M28" s="786">
        <f t="shared" si="4"/>
        <v>0</v>
      </c>
    </row>
    <row r="29" spans="1:13" x14ac:dyDescent="0.2">
      <c r="A29" s="494">
        <f t="shared" si="0"/>
        <v>25</v>
      </c>
      <c r="B29" s="633"/>
      <c r="C29" s="784">
        <v>0</v>
      </c>
      <c r="D29" s="785">
        <f t="shared" si="1"/>
        <v>0</v>
      </c>
      <c r="E29" s="784">
        <v>0</v>
      </c>
      <c r="F29" s="786">
        <f t="shared" si="2"/>
        <v>0</v>
      </c>
      <c r="G29" s="492"/>
      <c r="H29" s="494">
        <f t="shared" si="5"/>
        <v>61</v>
      </c>
      <c r="I29" s="633"/>
      <c r="J29" s="784">
        <v>0</v>
      </c>
      <c r="K29" s="785">
        <f t="shared" si="3"/>
        <v>0</v>
      </c>
      <c r="L29" s="784">
        <v>0</v>
      </c>
      <c r="M29" s="786">
        <f t="shared" si="4"/>
        <v>0</v>
      </c>
    </row>
    <row r="30" spans="1:13" x14ac:dyDescent="0.2">
      <c r="A30" s="494">
        <f t="shared" si="0"/>
        <v>26</v>
      </c>
      <c r="B30" s="633"/>
      <c r="C30" s="784">
        <v>0</v>
      </c>
      <c r="D30" s="785">
        <f t="shared" si="1"/>
        <v>0</v>
      </c>
      <c r="E30" s="784">
        <v>0</v>
      </c>
      <c r="F30" s="786">
        <f t="shared" si="2"/>
        <v>0</v>
      </c>
      <c r="G30" s="492"/>
      <c r="H30" s="494">
        <f t="shared" si="5"/>
        <v>62</v>
      </c>
      <c r="I30" s="633"/>
      <c r="J30" s="784">
        <v>0</v>
      </c>
      <c r="K30" s="785">
        <f t="shared" si="3"/>
        <v>0</v>
      </c>
      <c r="L30" s="784">
        <v>0</v>
      </c>
      <c r="M30" s="786">
        <f t="shared" si="4"/>
        <v>0</v>
      </c>
    </row>
    <row r="31" spans="1:13" x14ac:dyDescent="0.2">
      <c r="A31" s="494">
        <f t="shared" si="0"/>
        <v>27</v>
      </c>
      <c r="B31" s="633"/>
      <c r="C31" s="784">
        <v>0</v>
      </c>
      <c r="D31" s="785">
        <f t="shared" si="1"/>
        <v>0</v>
      </c>
      <c r="E31" s="784">
        <v>0</v>
      </c>
      <c r="F31" s="786">
        <f t="shared" si="2"/>
        <v>0</v>
      </c>
      <c r="G31" s="492"/>
      <c r="H31" s="494">
        <f t="shared" si="5"/>
        <v>63</v>
      </c>
      <c r="I31" s="633"/>
      <c r="J31" s="784">
        <v>0</v>
      </c>
      <c r="K31" s="785">
        <f t="shared" si="3"/>
        <v>0</v>
      </c>
      <c r="L31" s="784">
        <v>0</v>
      </c>
      <c r="M31" s="786">
        <f t="shared" si="4"/>
        <v>0</v>
      </c>
    </row>
    <row r="32" spans="1:13" x14ac:dyDescent="0.2">
      <c r="A32" s="494">
        <f t="shared" si="0"/>
        <v>28</v>
      </c>
      <c r="B32" s="633"/>
      <c r="C32" s="784">
        <v>0</v>
      </c>
      <c r="D32" s="785">
        <f t="shared" si="1"/>
        <v>0</v>
      </c>
      <c r="E32" s="784">
        <v>0</v>
      </c>
      <c r="F32" s="786">
        <f t="shared" si="2"/>
        <v>0</v>
      </c>
      <c r="G32" s="492"/>
      <c r="H32" s="494">
        <f t="shared" si="5"/>
        <v>64</v>
      </c>
      <c r="I32" s="633"/>
      <c r="J32" s="784">
        <v>0</v>
      </c>
      <c r="K32" s="785">
        <f t="shared" si="3"/>
        <v>0</v>
      </c>
      <c r="L32" s="784">
        <v>0</v>
      </c>
      <c r="M32" s="786">
        <f t="shared" si="4"/>
        <v>0</v>
      </c>
    </row>
    <row r="33" spans="1:13" x14ac:dyDescent="0.2">
      <c r="A33" s="494">
        <f t="shared" si="0"/>
        <v>29</v>
      </c>
      <c r="B33" s="633"/>
      <c r="C33" s="784">
        <v>0</v>
      </c>
      <c r="D33" s="785">
        <f t="shared" si="1"/>
        <v>0</v>
      </c>
      <c r="E33" s="784">
        <v>0</v>
      </c>
      <c r="F33" s="786">
        <f t="shared" si="2"/>
        <v>0</v>
      </c>
      <c r="G33" s="492"/>
      <c r="H33" s="494">
        <f t="shared" si="5"/>
        <v>65</v>
      </c>
      <c r="I33" s="633"/>
      <c r="J33" s="784">
        <v>0</v>
      </c>
      <c r="K33" s="785">
        <f t="shared" si="3"/>
        <v>0</v>
      </c>
      <c r="L33" s="784">
        <v>0</v>
      </c>
      <c r="M33" s="786">
        <f t="shared" si="4"/>
        <v>0</v>
      </c>
    </row>
    <row r="34" spans="1:13" x14ac:dyDescent="0.2">
      <c r="A34" s="494">
        <f t="shared" si="0"/>
        <v>30</v>
      </c>
      <c r="B34" s="633"/>
      <c r="C34" s="784">
        <v>0</v>
      </c>
      <c r="D34" s="785">
        <f t="shared" si="1"/>
        <v>0</v>
      </c>
      <c r="E34" s="784">
        <v>0</v>
      </c>
      <c r="F34" s="786">
        <f t="shared" si="2"/>
        <v>0</v>
      </c>
      <c r="G34" s="492"/>
      <c r="H34" s="494">
        <f t="shared" si="5"/>
        <v>66</v>
      </c>
      <c r="I34" s="633"/>
      <c r="J34" s="784">
        <v>0</v>
      </c>
      <c r="K34" s="785">
        <f t="shared" si="3"/>
        <v>0</v>
      </c>
      <c r="L34" s="784">
        <v>0</v>
      </c>
      <c r="M34" s="786">
        <f t="shared" si="4"/>
        <v>0</v>
      </c>
    </row>
    <row r="35" spans="1:13" x14ac:dyDescent="0.2">
      <c r="A35" s="494">
        <f t="shared" si="0"/>
        <v>31</v>
      </c>
      <c r="B35" s="633"/>
      <c r="C35" s="784">
        <v>0</v>
      </c>
      <c r="D35" s="785">
        <f t="shared" si="1"/>
        <v>0</v>
      </c>
      <c r="E35" s="784">
        <v>0</v>
      </c>
      <c r="F35" s="786">
        <f t="shared" si="2"/>
        <v>0</v>
      </c>
      <c r="G35" s="492"/>
      <c r="H35" s="494">
        <f t="shared" si="5"/>
        <v>67</v>
      </c>
      <c r="I35" s="633"/>
      <c r="J35" s="784">
        <v>0</v>
      </c>
      <c r="K35" s="785">
        <f t="shared" si="3"/>
        <v>0</v>
      </c>
      <c r="L35" s="784">
        <v>0</v>
      </c>
      <c r="M35" s="786">
        <f t="shared" si="4"/>
        <v>0</v>
      </c>
    </row>
    <row r="36" spans="1:13" x14ac:dyDescent="0.2">
      <c r="A36" s="494">
        <f t="shared" si="0"/>
        <v>32</v>
      </c>
      <c r="B36" s="633"/>
      <c r="C36" s="784">
        <v>0</v>
      </c>
      <c r="D36" s="785">
        <f t="shared" si="1"/>
        <v>0</v>
      </c>
      <c r="E36" s="784">
        <v>0</v>
      </c>
      <c r="F36" s="786">
        <f t="shared" si="2"/>
        <v>0</v>
      </c>
      <c r="G36" s="492"/>
      <c r="H36" s="494">
        <f t="shared" si="5"/>
        <v>68</v>
      </c>
      <c r="I36" s="633"/>
      <c r="J36" s="784">
        <v>0</v>
      </c>
      <c r="K36" s="785">
        <f t="shared" si="3"/>
        <v>0</v>
      </c>
      <c r="L36" s="784">
        <v>0</v>
      </c>
      <c r="M36" s="786">
        <f t="shared" si="4"/>
        <v>0</v>
      </c>
    </row>
    <row r="37" spans="1:13" x14ac:dyDescent="0.2">
      <c r="A37" s="494">
        <f t="shared" si="0"/>
        <v>33</v>
      </c>
      <c r="B37" s="633"/>
      <c r="C37" s="784">
        <v>0</v>
      </c>
      <c r="D37" s="785">
        <f t="shared" si="1"/>
        <v>0</v>
      </c>
      <c r="E37" s="784">
        <v>0</v>
      </c>
      <c r="F37" s="786">
        <f t="shared" si="2"/>
        <v>0</v>
      </c>
      <c r="G37" s="492"/>
      <c r="H37" s="494">
        <f t="shared" si="5"/>
        <v>69</v>
      </c>
      <c r="I37" s="633"/>
      <c r="J37" s="784">
        <v>0</v>
      </c>
      <c r="K37" s="785">
        <f t="shared" si="3"/>
        <v>0</v>
      </c>
      <c r="L37" s="784">
        <v>0</v>
      </c>
      <c r="M37" s="786">
        <f t="shared" si="4"/>
        <v>0</v>
      </c>
    </row>
    <row r="38" spans="1:13" x14ac:dyDescent="0.2">
      <c r="A38" s="494">
        <f t="shared" si="0"/>
        <v>34</v>
      </c>
      <c r="B38" s="633"/>
      <c r="C38" s="784">
        <v>0</v>
      </c>
      <c r="D38" s="785">
        <f t="shared" si="1"/>
        <v>0</v>
      </c>
      <c r="E38" s="784">
        <v>0</v>
      </c>
      <c r="F38" s="786">
        <f t="shared" si="2"/>
        <v>0</v>
      </c>
      <c r="G38" s="492"/>
      <c r="H38" s="494">
        <f t="shared" si="5"/>
        <v>70</v>
      </c>
      <c r="I38" s="633"/>
      <c r="J38" s="784">
        <v>0</v>
      </c>
      <c r="K38" s="785">
        <f t="shared" si="3"/>
        <v>0</v>
      </c>
      <c r="L38" s="784">
        <v>0</v>
      </c>
      <c r="M38" s="786">
        <f t="shared" si="4"/>
        <v>0</v>
      </c>
    </row>
    <row r="39" spans="1:13" x14ac:dyDescent="0.2">
      <c r="A39" s="494">
        <f t="shared" si="0"/>
        <v>35</v>
      </c>
      <c r="B39" s="633"/>
      <c r="C39" s="784">
        <v>0</v>
      </c>
      <c r="D39" s="785">
        <f t="shared" si="1"/>
        <v>0</v>
      </c>
      <c r="E39" s="784">
        <v>0</v>
      </c>
      <c r="F39" s="786">
        <f t="shared" si="2"/>
        <v>0</v>
      </c>
      <c r="G39" s="492"/>
      <c r="H39" s="494">
        <f t="shared" si="5"/>
        <v>71</v>
      </c>
      <c r="I39" s="633"/>
      <c r="J39" s="784">
        <v>0</v>
      </c>
      <c r="K39" s="785">
        <f t="shared" si="3"/>
        <v>0</v>
      </c>
      <c r="L39" s="784">
        <v>0</v>
      </c>
      <c r="M39" s="786">
        <f t="shared" si="4"/>
        <v>0</v>
      </c>
    </row>
    <row r="40" spans="1:13" x14ac:dyDescent="0.2">
      <c r="A40" s="494">
        <f t="shared" si="0"/>
        <v>36</v>
      </c>
      <c r="B40" s="633"/>
      <c r="C40" s="784">
        <v>0</v>
      </c>
      <c r="D40" s="785">
        <f t="shared" si="1"/>
        <v>0</v>
      </c>
      <c r="E40" s="784">
        <v>0</v>
      </c>
      <c r="F40" s="786">
        <f t="shared" si="2"/>
        <v>0</v>
      </c>
      <c r="G40" s="492"/>
      <c r="H40" s="494">
        <f t="shared" si="5"/>
        <v>72</v>
      </c>
      <c r="I40" s="633"/>
      <c r="J40" s="784">
        <v>0</v>
      </c>
      <c r="K40" s="785">
        <f t="shared" si="3"/>
        <v>0</v>
      </c>
      <c r="L40" s="784">
        <v>0</v>
      </c>
      <c r="M40" s="786">
        <f t="shared" si="4"/>
        <v>0</v>
      </c>
    </row>
    <row r="41" spans="1:13" ht="15.75" thickBot="1" x14ac:dyDescent="0.25">
      <c r="A41" s="494">
        <f t="shared" si="0"/>
        <v>37</v>
      </c>
      <c r="B41" s="633"/>
      <c r="C41" s="784">
        <v>0</v>
      </c>
      <c r="D41" s="785">
        <f t="shared" si="1"/>
        <v>0</v>
      </c>
      <c r="E41" s="784">
        <v>0</v>
      </c>
      <c r="F41" s="786">
        <f t="shared" si="2"/>
        <v>0</v>
      </c>
      <c r="G41" s="492"/>
      <c r="H41" s="494">
        <f t="shared" si="5"/>
        <v>73</v>
      </c>
      <c r="I41" s="633"/>
      <c r="J41" s="784">
        <v>0</v>
      </c>
      <c r="K41" s="785">
        <f t="shared" si="3"/>
        <v>0</v>
      </c>
      <c r="L41" s="784">
        <v>0</v>
      </c>
      <c r="M41" s="786">
        <f t="shared" si="4"/>
        <v>0</v>
      </c>
    </row>
    <row r="42" spans="1:13" ht="16.5" thickTop="1" thickBot="1" x14ac:dyDescent="0.25">
      <c r="A42" s="497" t="s">
        <v>7</v>
      </c>
      <c r="B42" s="631"/>
      <c r="C42" s="787">
        <f>SUM(C5:C41)</f>
        <v>0</v>
      </c>
      <c r="D42" s="787">
        <f>SUM(D5:D41)</f>
        <v>0</v>
      </c>
      <c r="E42" s="787">
        <f>SUM(E5:E41)</f>
        <v>0</v>
      </c>
      <c r="F42" s="788">
        <f>SUM(F5:F41)</f>
        <v>0</v>
      </c>
      <c r="G42" s="498"/>
      <c r="H42" s="497" t="s">
        <v>7</v>
      </c>
      <c r="I42" s="631"/>
      <c r="J42" s="787">
        <f>SUM(J5:J41)</f>
        <v>0</v>
      </c>
      <c r="K42" s="787">
        <f>SUM(K5:K41)</f>
        <v>0</v>
      </c>
      <c r="L42" s="787">
        <f>SUM(L5:L41)</f>
        <v>0</v>
      </c>
      <c r="M42" s="788">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99" type="noConversion"/>
  <printOptions horizontalCentered="1"/>
  <pageMargins left="0.74803149606299213" right="0.74803149606299213" top="0.70866141732283472" bottom="0.62992125984251968" header="0.51181102362204722" footer="0.51181102362204722"/>
  <pageSetup paperSize="9" scale="65"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N15" sqref="N15"/>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936"/>
      <c r="B1" s="852"/>
      <c r="C1" s="852"/>
      <c r="D1" s="937" t="s">
        <v>427</v>
      </c>
      <c r="E1" s="938"/>
      <c r="F1" s="938"/>
      <c r="G1" s="852"/>
      <c r="H1" s="852"/>
      <c r="I1" s="852"/>
      <c r="J1" s="852"/>
      <c r="K1" s="852"/>
      <c r="L1" s="852"/>
      <c r="M1" s="853" t="s">
        <v>428</v>
      </c>
      <c r="N1" s="939"/>
      <c r="O1" s="853"/>
    </row>
    <row r="2" spans="1:15" x14ac:dyDescent="0.2">
      <c r="A2" s="940"/>
      <c r="B2" s="855"/>
      <c r="C2" s="888"/>
      <c r="D2" s="888" t="s">
        <v>429</v>
      </c>
      <c r="E2" s="888"/>
      <c r="F2" s="888"/>
      <c r="G2" s="888"/>
      <c r="H2" s="888"/>
      <c r="I2" s="888"/>
      <c r="J2" s="888"/>
      <c r="K2" s="888"/>
      <c r="L2" s="888"/>
      <c r="M2" s="888"/>
      <c r="N2" s="855" t="s">
        <v>430</v>
      </c>
      <c r="O2" s="641"/>
    </row>
    <row r="3" spans="1:15" x14ac:dyDescent="0.2">
      <c r="A3" s="940"/>
      <c r="B3" s="855"/>
      <c r="C3" s="888"/>
      <c r="D3" s="888"/>
      <c r="E3" s="888"/>
      <c r="F3" s="888"/>
      <c r="G3" s="888"/>
      <c r="H3" s="888"/>
      <c r="I3" s="888"/>
      <c r="J3" s="888"/>
      <c r="K3" s="888"/>
      <c r="L3" s="888"/>
      <c r="M3" s="888"/>
      <c r="N3" s="888"/>
      <c r="O3" s="641"/>
    </row>
    <row r="4" spans="1:15" x14ac:dyDescent="0.2">
      <c r="A4" s="940"/>
      <c r="B4" s="855"/>
      <c r="C4" s="888"/>
      <c r="D4" s="888"/>
      <c r="F4" s="888"/>
      <c r="G4" s="888"/>
      <c r="H4" s="888"/>
      <c r="I4" s="945" t="s">
        <v>431</v>
      </c>
      <c r="J4" s="1196">
        <f>'Input Data'!$D$20</f>
        <v>0</v>
      </c>
      <c r="K4" s="888"/>
      <c r="L4" s="888"/>
      <c r="M4" s="943" t="s">
        <v>432</v>
      </c>
      <c r="N4" s="888"/>
      <c r="O4" s="944"/>
    </row>
    <row r="5" spans="1:15" x14ac:dyDescent="0.2">
      <c r="A5" s="940"/>
      <c r="B5" s="855"/>
      <c r="C5" s="888"/>
      <c r="D5" s="888"/>
      <c r="I5" s="945" t="s">
        <v>433</v>
      </c>
      <c r="J5" s="1195">
        <f>'Input Data'!$D$5</f>
        <v>0</v>
      </c>
      <c r="K5" s="888"/>
      <c r="L5" s="888"/>
      <c r="M5" s="943" t="s">
        <v>434</v>
      </c>
      <c r="N5" s="1483"/>
      <c r="O5" s="1484"/>
    </row>
    <row r="6" spans="1:15" x14ac:dyDescent="0.2">
      <c r="A6" s="946" t="s">
        <v>435</v>
      </c>
      <c r="B6" s="855"/>
      <c r="C6" s="947"/>
      <c r="D6" s="862" t="s">
        <v>376</v>
      </c>
      <c r="E6" s="871"/>
      <c r="F6" s="871"/>
      <c r="G6" s="871"/>
      <c r="H6" s="871"/>
      <c r="I6" s="871"/>
      <c r="J6" s="871"/>
      <c r="K6" s="871"/>
      <c r="L6" s="871"/>
      <c r="M6" s="871"/>
      <c r="N6" s="888"/>
      <c r="O6" s="641"/>
    </row>
    <row r="7" spans="1:15" x14ac:dyDescent="0.2">
      <c r="A7" s="946" t="s">
        <v>436</v>
      </c>
      <c r="B7" s="855"/>
      <c r="C7" s="942"/>
      <c r="D7" s="862" t="s">
        <v>376</v>
      </c>
      <c r="E7" s="871"/>
      <c r="F7" s="871"/>
      <c r="G7" s="871"/>
      <c r="H7" s="871"/>
      <c r="I7" s="871"/>
      <c r="J7" s="948"/>
      <c r="K7" s="871"/>
      <c r="L7" s="871"/>
      <c r="M7" s="871"/>
      <c r="N7" s="888"/>
      <c r="O7" s="641"/>
    </row>
    <row r="8" spans="1:15" x14ac:dyDescent="0.2">
      <c r="A8" s="940"/>
      <c r="B8" s="855"/>
      <c r="C8" s="888"/>
      <c r="D8" s="855"/>
      <c r="E8" s="855"/>
      <c r="F8" s="855"/>
      <c r="G8" s="855"/>
      <c r="H8" s="855"/>
      <c r="I8" s="855"/>
      <c r="J8" s="949"/>
      <c r="K8" s="855"/>
      <c r="L8" s="855"/>
      <c r="M8" s="855"/>
      <c r="N8" s="855"/>
      <c r="O8" s="641"/>
    </row>
    <row r="9" spans="1:15" x14ac:dyDescent="0.2">
      <c r="A9" s="946" t="s">
        <v>437</v>
      </c>
      <c r="B9" s="855"/>
      <c r="C9" s="862" t="s">
        <v>438</v>
      </c>
      <c r="D9" s="888"/>
      <c r="E9" s="888"/>
      <c r="F9" s="888"/>
      <c r="G9" s="888"/>
      <c r="H9" s="855"/>
      <c r="I9" s="855"/>
      <c r="J9" s="888"/>
      <c r="K9" s="888"/>
      <c r="L9" s="888"/>
      <c r="M9" s="888"/>
      <c r="N9" s="888"/>
      <c r="O9" s="641"/>
    </row>
    <row r="10" spans="1:15" x14ac:dyDescent="0.2">
      <c r="A10" s="950" t="s">
        <v>439</v>
      </c>
      <c r="B10" s="951"/>
      <c r="C10" s="952"/>
      <c r="D10" s="952"/>
      <c r="E10" s="952"/>
      <c r="F10" s="952"/>
      <c r="G10" s="952"/>
      <c r="H10" s="953" t="s">
        <v>440</v>
      </c>
      <c r="I10" s="954"/>
      <c r="J10" s="955" t="s">
        <v>441</v>
      </c>
      <c r="K10" s="922" t="s">
        <v>442</v>
      </c>
      <c r="L10" s="956"/>
      <c r="M10" s="957"/>
      <c r="N10" s="958" t="s">
        <v>443</v>
      </c>
      <c r="O10" s="959" t="s">
        <v>444</v>
      </c>
    </row>
    <row r="11" spans="1:15" x14ac:dyDescent="0.2">
      <c r="A11" s="960"/>
      <c r="B11" s="961"/>
      <c r="C11" s="962"/>
      <c r="D11" s="963" t="s">
        <v>445</v>
      </c>
      <c r="E11" s="964"/>
      <c r="F11" s="965" t="s">
        <v>446</v>
      </c>
      <c r="G11" s="966"/>
      <c r="H11" s="904" t="s">
        <v>447</v>
      </c>
      <c r="I11" s="855"/>
      <c r="J11" s="967" t="s">
        <v>448</v>
      </c>
      <c r="K11" s="968" t="s">
        <v>449</v>
      </c>
      <c r="L11" s="961" t="s">
        <v>450</v>
      </c>
      <c r="M11" s="955" t="s">
        <v>451</v>
      </c>
      <c r="N11" s="969" t="s">
        <v>452</v>
      </c>
      <c r="O11" s="970" t="s">
        <v>453</v>
      </c>
    </row>
    <row r="12" spans="1:15" x14ac:dyDescent="0.2">
      <c r="A12" s="971"/>
      <c r="B12" s="1485" t="s">
        <v>4</v>
      </c>
      <c r="C12" s="1486"/>
      <c r="D12" s="972" t="s">
        <v>454</v>
      </c>
      <c r="E12" s="973"/>
      <c r="F12" s="974" t="s">
        <v>454</v>
      </c>
      <c r="G12" s="973"/>
      <c r="H12" s="1485" t="s">
        <v>455</v>
      </c>
      <c r="I12" s="1487"/>
      <c r="J12" s="975" t="s">
        <v>456</v>
      </c>
      <c r="K12" s="976" t="s">
        <v>457</v>
      </c>
      <c r="L12" s="974" t="s">
        <v>458</v>
      </c>
      <c r="M12" s="977" t="s">
        <v>459</v>
      </c>
      <c r="N12" s="975" t="s">
        <v>460</v>
      </c>
      <c r="O12" s="978" t="s">
        <v>461</v>
      </c>
    </row>
    <row r="13" spans="1:15" x14ac:dyDescent="0.2">
      <c r="A13" s="979" t="s">
        <v>462</v>
      </c>
      <c r="B13" s="980"/>
      <c r="C13" s="981"/>
      <c r="D13" s="1488"/>
      <c r="E13" s="1489"/>
      <c r="F13" s="980"/>
      <c r="G13" s="981"/>
      <c r="H13" s="982"/>
      <c r="I13" s="983"/>
      <c r="J13" s="984"/>
      <c r="K13" s="985"/>
      <c r="L13" s="986"/>
      <c r="M13" s="987"/>
      <c r="N13" s="981"/>
      <c r="O13" s="988"/>
    </row>
    <row r="14" spans="1:15" x14ac:dyDescent="0.2">
      <c r="A14" s="989" t="s">
        <v>463</v>
      </c>
      <c r="B14" s="990"/>
      <c r="C14" s="883"/>
      <c r="D14" s="976"/>
      <c r="E14" s="991"/>
      <c r="F14" s="990"/>
      <c r="G14" s="883"/>
      <c r="H14" s="992"/>
      <c r="I14" s="993"/>
      <c r="J14" s="994"/>
      <c r="K14" s="995"/>
      <c r="L14" s="995"/>
      <c r="M14" s="996"/>
      <c r="N14" s="975"/>
      <c r="O14" s="997"/>
    </row>
    <row r="15" spans="1:15" x14ac:dyDescent="0.2">
      <c r="A15" s="998"/>
      <c r="B15" s="999"/>
      <c r="C15" s="855"/>
      <c r="D15" s="969"/>
      <c r="E15" s="859"/>
      <c r="F15" s="999"/>
      <c r="G15" s="855"/>
      <c r="H15" s="855"/>
      <c r="I15" s="855"/>
      <c r="J15" s="947" t="s">
        <v>358</v>
      </c>
      <c r="K15" s="969" t="s">
        <v>360</v>
      </c>
      <c r="L15" s="947" t="s">
        <v>362</v>
      </c>
      <c r="M15" s="969" t="s">
        <v>364</v>
      </c>
      <c r="N15" s="855"/>
      <c r="O15" s="1000" t="s">
        <v>10</v>
      </c>
    </row>
    <row r="16" spans="1:15" ht="15.75" thickBot="1" x14ac:dyDescent="0.25">
      <c r="A16" s="940" t="s">
        <v>464</v>
      </c>
      <c r="B16" s="999"/>
      <c r="C16" s="855"/>
      <c r="D16" s="969"/>
      <c r="E16" s="859"/>
      <c r="F16" s="999"/>
      <c r="G16" s="855"/>
      <c r="H16" s="855"/>
      <c r="I16" s="855"/>
      <c r="J16" s="862" t="s">
        <v>465</v>
      </c>
      <c r="K16" s="855"/>
      <c r="L16" s="875"/>
      <c r="M16" s="862"/>
      <c r="N16" s="855"/>
      <c r="O16" s="1001">
        <f>J13+J14+K13+K14+L13+L14+M13+M14</f>
        <v>0</v>
      </c>
    </row>
    <row r="17" spans="1:15" x14ac:dyDescent="0.2">
      <c r="A17" s="940" t="s">
        <v>466</v>
      </c>
      <c r="B17" s="999"/>
      <c r="C17" s="855"/>
      <c r="D17" s="969"/>
      <c r="E17" s="1002"/>
      <c r="F17" s="999"/>
      <c r="G17" s="855"/>
      <c r="H17" s="855"/>
      <c r="I17" s="855"/>
      <c r="J17" s="969"/>
      <c r="K17" s="1003"/>
      <c r="L17" s="1004"/>
      <c r="M17" s="1005"/>
      <c r="N17" s="1006" t="s">
        <v>467</v>
      </c>
      <c r="O17" s="1007" t="s">
        <v>10</v>
      </c>
    </row>
    <row r="18" spans="1:15" ht="15.75" thickBot="1" x14ac:dyDescent="0.25">
      <c r="A18" s="1008" t="s">
        <v>468</v>
      </c>
      <c r="B18" s="1009"/>
      <c r="C18" s="933"/>
      <c r="D18" s="1010"/>
      <c r="E18" s="1011"/>
      <c r="F18" s="1009"/>
      <c r="G18" s="933"/>
      <c r="H18" s="933"/>
      <c r="I18" s="933"/>
      <c r="J18" s="1010"/>
      <c r="K18" s="1012" t="s">
        <v>469</v>
      </c>
      <c r="L18" s="1011"/>
      <c r="M18" s="1010"/>
      <c r="N18" s="1013">
        <v>0</v>
      </c>
      <c r="O18" s="1014"/>
    </row>
    <row r="19" spans="1:15" ht="15.75" thickTop="1" x14ac:dyDescent="0.2">
      <c r="A19" s="940"/>
      <c r="B19" s="999"/>
      <c r="C19" s="855"/>
      <c r="D19" s="969"/>
      <c r="E19" s="1002"/>
      <c r="F19" s="999"/>
      <c r="G19" s="855"/>
      <c r="H19" s="855"/>
      <c r="I19" s="855"/>
      <c r="J19" s="969"/>
      <c r="K19" s="999"/>
      <c r="L19" s="1002"/>
      <c r="M19" s="969"/>
      <c r="N19" s="969"/>
      <c r="O19" s="1015"/>
    </row>
    <row r="20" spans="1:15" x14ac:dyDescent="0.2">
      <c r="A20" s="950" t="s">
        <v>470</v>
      </c>
      <c r="B20" s="952"/>
      <c r="C20" s="951"/>
      <c r="D20" s="952"/>
      <c r="E20" s="952"/>
      <c r="F20" s="952"/>
      <c r="G20" s="952"/>
      <c r="H20" s="952"/>
      <c r="I20" s="952"/>
      <c r="J20" s="952"/>
      <c r="K20" s="952"/>
      <c r="L20" s="952"/>
      <c r="M20" s="952"/>
      <c r="N20" s="952"/>
      <c r="O20" s="1016"/>
    </row>
    <row r="21" spans="1:15" x14ac:dyDescent="0.2">
      <c r="A21" s="1017"/>
      <c r="B21" s="951" t="s">
        <v>471</v>
      </c>
      <c r="C21" s="883"/>
      <c r="D21" s="952"/>
      <c r="E21" s="952"/>
      <c r="F21" s="952"/>
      <c r="G21" s="952"/>
      <c r="H21" s="1018"/>
      <c r="I21" s="951" t="s">
        <v>472</v>
      </c>
      <c r="J21" s="952"/>
      <c r="K21" s="951"/>
      <c r="L21" s="952"/>
      <c r="M21" s="1019" t="s">
        <v>473</v>
      </c>
      <c r="N21" s="922"/>
      <c r="O21" s="1020"/>
    </row>
    <row r="22" spans="1:15" x14ac:dyDescent="0.2">
      <c r="A22" s="1021" t="s">
        <v>474</v>
      </c>
      <c r="B22" s="973"/>
      <c r="C22" s="1022"/>
      <c r="D22" s="1023" t="s">
        <v>475</v>
      </c>
      <c r="E22" s="973"/>
      <c r="F22" s="975"/>
      <c r="G22" s="975"/>
      <c r="H22" s="1024" t="s">
        <v>476</v>
      </c>
      <c r="I22" s="952"/>
      <c r="J22" s="952"/>
      <c r="K22" s="1025" t="s">
        <v>477</v>
      </c>
      <c r="L22" s="952"/>
      <c r="M22" s="1026" t="s">
        <v>478</v>
      </c>
      <c r="N22" s="1027" t="s">
        <v>469</v>
      </c>
      <c r="O22" s="1028"/>
    </row>
    <row r="23" spans="1:15" x14ac:dyDescent="0.2">
      <c r="A23" s="989" t="s">
        <v>457</v>
      </c>
      <c r="B23" s="1023" t="s">
        <v>4</v>
      </c>
      <c r="C23" s="973"/>
      <c r="D23" s="1023" t="s">
        <v>457</v>
      </c>
      <c r="E23" s="973"/>
      <c r="F23" s="1029" t="s">
        <v>4</v>
      </c>
      <c r="G23" s="975"/>
      <c r="H23" s="1490" t="s">
        <v>457</v>
      </c>
      <c r="I23" s="1491"/>
      <c r="J23" s="1029" t="s">
        <v>4</v>
      </c>
      <c r="K23" s="1029" t="s">
        <v>457</v>
      </c>
      <c r="L23" s="1029" t="s">
        <v>4</v>
      </c>
      <c r="M23" s="1030" t="s">
        <v>457</v>
      </c>
      <c r="N23" s="1031" t="s">
        <v>467</v>
      </c>
      <c r="O23" s="1032" t="s">
        <v>479</v>
      </c>
    </row>
    <row r="24" spans="1:15" x14ac:dyDescent="0.2">
      <c r="A24" s="1033"/>
      <c r="B24" s="1034"/>
      <c r="C24" s="871"/>
      <c r="D24" s="1035"/>
      <c r="E24" s="1036"/>
      <c r="F24" s="1034"/>
      <c r="G24" s="871"/>
      <c r="H24" s="1037"/>
      <c r="I24" s="1038"/>
      <c r="J24" s="1039"/>
      <c r="K24" s="1034"/>
      <c r="L24" s="1039"/>
      <c r="M24" s="1040"/>
      <c r="N24" s="1041"/>
      <c r="O24" s="1042"/>
    </row>
    <row r="25" spans="1:15" x14ac:dyDescent="0.2">
      <c r="A25" s="1033"/>
      <c r="B25" s="1034"/>
      <c r="C25" s="871"/>
      <c r="D25" s="1035"/>
      <c r="E25" s="1036"/>
      <c r="F25" s="1034"/>
      <c r="G25" s="871"/>
      <c r="H25" s="1037"/>
      <c r="I25" s="1038"/>
      <c r="J25" s="1039"/>
      <c r="K25" s="1034"/>
      <c r="L25" s="1039"/>
      <c r="M25" s="1040"/>
      <c r="N25" s="1041"/>
      <c r="O25" s="1042"/>
    </row>
    <row r="26" spans="1:15" x14ac:dyDescent="0.2">
      <c r="A26" s="1043"/>
      <c r="B26" s="990"/>
      <c r="C26" s="883"/>
      <c r="D26" s="1044"/>
      <c r="E26" s="1045"/>
      <c r="F26" s="990"/>
      <c r="G26" s="883"/>
      <c r="H26" s="1037"/>
      <c r="I26" s="993"/>
      <c r="J26" s="1046"/>
      <c r="K26" s="990"/>
      <c r="L26" s="1046"/>
      <c r="M26" s="1047"/>
      <c r="N26" s="975"/>
      <c r="O26" s="1048"/>
    </row>
    <row r="27" spans="1:15" ht="15.75" thickBot="1" x14ac:dyDescent="0.25">
      <c r="A27" s="1049"/>
      <c r="B27" s="1050"/>
      <c r="C27" s="1050"/>
      <c r="D27" s="1050"/>
      <c r="E27" s="1050"/>
      <c r="F27" s="1050"/>
      <c r="G27" s="1050"/>
      <c r="H27" s="1051"/>
      <c r="I27" s="1050"/>
      <c r="J27" s="1050"/>
      <c r="K27" s="1050"/>
      <c r="L27" s="1052" t="s">
        <v>480</v>
      </c>
      <c r="M27" s="1053"/>
      <c r="N27" s="1054"/>
      <c r="O27" s="1055"/>
    </row>
    <row r="28" spans="1:15" ht="15.75" thickTop="1" x14ac:dyDescent="0.2">
      <c r="A28" s="940"/>
      <c r="B28" s="855"/>
      <c r="C28" s="888"/>
      <c r="D28" s="888"/>
      <c r="E28" s="888"/>
      <c r="F28" s="888"/>
      <c r="G28" s="888"/>
      <c r="H28" s="862"/>
      <c r="I28" s="855"/>
      <c r="J28" s="947"/>
      <c r="K28" s="969"/>
      <c r="L28" s="947"/>
      <c r="M28" s="969"/>
      <c r="N28" s="855"/>
      <c r="O28" s="641"/>
    </row>
    <row r="29" spans="1:15" x14ac:dyDescent="0.2">
      <c r="A29" s="946" t="s">
        <v>481</v>
      </c>
      <c r="B29" s="855"/>
      <c r="C29" s="883"/>
      <c r="D29" s="888"/>
      <c r="E29" s="888"/>
      <c r="F29" s="888"/>
      <c r="G29" s="888"/>
      <c r="H29" s="888"/>
      <c r="I29" s="888"/>
      <c r="J29" s="888"/>
      <c r="K29" s="888"/>
      <c r="L29" s="888"/>
      <c r="M29" s="888"/>
      <c r="N29" s="888"/>
      <c r="O29" s="641"/>
    </row>
    <row r="30" spans="1:15" x14ac:dyDescent="0.2">
      <c r="A30" s="950" t="s">
        <v>482</v>
      </c>
      <c r="B30" s="951"/>
      <c r="C30" s="883"/>
      <c r="D30" s="952"/>
      <c r="E30" s="952"/>
      <c r="F30" s="952"/>
      <c r="G30" s="1056"/>
      <c r="H30" s="855"/>
      <c r="I30" s="888"/>
      <c r="J30" s="1025" t="s">
        <v>483</v>
      </c>
      <c r="K30" s="1057"/>
      <c r="L30" s="952"/>
      <c r="M30" s="952"/>
      <c r="N30" s="952"/>
      <c r="O30" s="1058"/>
    </row>
    <row r="31" spans="1:15" x14ac:dyDescent="0.2">
      <c r="A31" s="1021" t="s">
        <v>484</v>
      </c>
      <c r="B31" s="973"/>
      <c r="C31" s="1059"/>
      <c r="D31" s="941" t="s">
        <v>485</v>
      </c>
      <c r="E31" s="888"/>
      <c r="F31" s="924" t="s">
        <v>486</v>
      </c>
      <c r="G31" s="908"/>
      <c r="H31" s="855"/>
      <c r="I31" s="888"/>
      <c r="J31" s="1025" t="s">
        <v>487</v>
      </c>
      <c r="K31" s="952"/>
      <c r="L31" s="952"/>
      <c r="M31" s="952"/>
      <c r="N31" s="952"/>
      <c r="O31" s="1060" t="s">
        <v>488</v>
      </c>
    </row>
    <row r="32" spans="1:15" x14ac:dyDescent="0.2">
      <c r="A32" s="989" t="s">
        <v>467</v>
      </c>
      <c r="B32" s="1061" t="s">
        <v>489</v>
      </c>
      <c r="C32" s="1062"/>
      <c r="D32" s="1063" t="s">
        <v>5</v>
      </c>
      <c r="E32" s="973"/>
      <c r="F32" s="1064" t="s">
        <v>490</v>
      </c>
      <c r="G32" s="993"/>
      <c r="H32" s="969"/>
      <c r="I32" s="888"/>
      <c r="J32" s="1064" t="s">
        <v>491</v>
      </c>
      <c r="K32" s="883"/>
      <c r="L32" s="1065"/>
      <c r="M32" s="1066"/>
      <c r="N32" s="1066"/>
      <c r="O32" s="1067"/>
    </row>
    <row r="33" spans="1:15" x14ac:dyDescent="0.2">
      <c r="A33" s="1068">
        <v>0</v>
      </c>
      <c r="B33" s="1069"/>
      <c r="C33" s="1070"/>
      <c r="D33" s="1071"/>
      <c r="E33" s="1072" t="s">
        <v>492</v>
      </c>
      <c r="F33" s="1073">
        <f>A33*D33</f>
        <v>0</v>
      </c>
      <c r="G33" s="983"/>
      <c r="H33" s="969"/>
      <c r="I33" s="888"/>
      <c r="J33" s="955" t="s">
        <v>7</v>
      </c>
      <c r="K33" s="955" t="s">
        <v>7</v>
      </c>
      <c r="L33" s="955" t="s">
        <v>493</v>
      </c>
      <c r="M33" s="1074" t="s">
        <v>7</v>
      </c>
      <c r="N33" s="1074" t="s">
        <v>494</v>
      </c>
      <c r="O33" s="879" t="s">
        <v>495</v>
      </c>
    </row>
    <row r="34" spans="1:15" x14ac:dyDescent="0.2">
      <c r="A34" s="1075">
        <v>0</v>
      </c>
      <c r="B34" s="1076" t="s">
        <v>496</v>
      </c>
      <c r="C34" s="1077"/>
      <c r="D34" s="1078"/>
      <c r="E34" s="1079" t="s">
        <v>492</v>
      </c>
      <c r="F34" s="1080">
        <f>A34*D34</f>
        <v>0</v>
      </c>
      <c r="G34" s="1038"/>
      <c r="H34" s="855"/>
      <c r="I34" s="888"/>
      <c r="J34" s="977" t="s">
        <v>497</v>
      </c>
      <c r="K34" s="977" t="s">
        <v>498</v>
      </c>
      <c r="L34" s="977" t="s">
        <v>499</v>
      </c>
      <c r="M34" s="1031" t="s">
        <v>479</v>
      </c>
      <c r="N34" s="1031" t="s">
        <v>5</v>
      </c>
      <c r="O34" s="1081" t="s">
        <v>490</v>
      </c>
    </row>
    <row r="35" spans="1:15" x14ac:dyDescent="0.2">
      <c r="A35" s="1082"/>
      <c r="B35" s="1083">
        <v>0</v>
      </c>
      <c r="C35" s="1084" t="s">
        <v>500</v>
      </c>
      <c r="D35" s="1085"/>
      <c r="E35" s="1086" t="s">
        <v>501</v>
      </c>
      <c r="F35" s="1087">
        <f>B35*D35</f>
        <v>0</v>
      </c>
      <c r="G35" s="1084"/>
      <c r="H35" s="855"/>
      <c r="I35" s="888"/>
      <c r="J35" s="1088"/>
      <c r="K35" s="1089"/>
      <c r="L35" s="1090"/>
      <c r="M35" s="1091"/>
      <c r="N35" s="1092"/>
      <c r="O35" s="1093"/>
    </row>
    <row r="36" spans="1:15" x14ac:dyDescent="0.2">
      <c r="A36" s="1094" t="s">
        <v>496</v>
      </c>
      <c r="B36" s="1095">
        <v>0</v>
      </c>
      <c r="C36" s="883" t="s">
        <v>500</v>
      </c>
      <c r="D36" s="1096"/>
      <c r="E36" s="1097" t="s">
        <v>501</v>
      </c>
      <c r="F36" s="1098">
        <f>B36*D36</f>
        <v>0</v>
      </c>
      <c r="G36" s="993"/>
      <c r="H36" s="855"/>
      <c r="I36" s="888"/>
      <c r="J36" s="994">
        <f>M27</f>
        <v>0</v>
      </c>
      <c r="K36" s="1099" t="s">
        <v>502</v>
      </c>
      <c r="L36" s="994"/>
      <c r="M36" s="996">
        <f>J36-L36</f>
        <v>0</v>
      </c>
      <c r="N36" s="1100"/>
      <c r="O36" s="1101">
        <f>M36*N36</f>
        <v>0</v>
      </c>
    </row>
    <row r="37" spans="1:15" ht="15.75" thickBot="1" x14ac:dyDescent="0.25">
      <c r="A37" s="1102"/>
      <c r="B37" s="1103"/>
      <c r="C37" s="1103"/>
      <c r="D37" s="1104" t="s">
        <v>503</v>
      </c>
      <c r="E37" s="1105"/>
      <c r="F37" s="1106">
        <f>SUM(F33:F36)</f>
        <v>0</v>
      </c>
      <c r="G37" s="1107"/>
      <c r="H37" s="933"/>
      <c r="I37" s="933"/>
      <c r="J37" s="1108"/>
      <c r="K37" s="1103"/>
      <c r="L37" s="1103"/>
      <c r="M37" s="1104" t="s">
        <v>504</v>
      </c>
      <c r="N37" s="933"/>
      <c r="O37" s="1109">
        <f>SUM(O35:O36)</f>
        <v>0</v>
      </c>
    </row>
    <row r="38" spans="1:15" ht="15.75" thickTop="1" x14ac:dyDescent="0.2">
      <c r="A38" s="940"/>
      <c r="B38" s="855"/>
      <c r="C38" s="888"/>
      <c r="D38" s="862"/>
      <c r="E38" s="855"/>
      <c r="F38" s="912"/>
      <c r="G38" s="855"/>
      <c r="H38" s="888"/>
      <c r="I38" s="888"/>
      <c r="J38" s="888"/>
      <c r="K38" s="888"/>
      <c r="L38" s="888"/>
      <c r="M38" s="888"/>
      <c r="N38" s="888"/>
      <c r="O38" s="641"/>
    </row>
    <row r="39" spans="1:15" x14ac:dyDescent="0.2">
      <c r="A39" s="946" t="s">
        <v>505</v>
      </c>
      <c r="B39" s="862"/>
      <c r="C39" s="883"/>
      <c r="D39" s="888"/>
      <c r="E39" s="888"/>
      <c r="F39" s="880"/>
      <c r="G39" s="888"/>
      <c r="H39" s="888"/>
      <c r="I39" s="888"/>
      <c r="J39" s="888"/>
      <c r="K39" s="883"/>
      <c r="L39" s="888"/>
      <c r="M39" s="888"/>
      <c r="N39" s="888"/>
      <c r="O39" s="641"/>
    </row>
    <row r="40" spans="1:15" x14ac:dyDescent="0.2">
      <c r="A40" s="1110" t="s">
        <v>53</v>
      </c>
      <c r="B40" s="1111" t="s">
        <v>506</v>
      </c>
      <c r="C40" s="923"/>
      <c r="D40" s="963" t="s">
        <v>507</v>
      </c>
      <c r="E40" s="962"/>
      <c r="F40" s="953"/>
      <c r="G40" s="1112"/>
      <c r="H40" s="1111"/>
      <c r="I40" s="1112"/>
      <c r="J40" s="1113" t="s">
        <v>303</v>
      </c>
      <c r="K40" s="1114" t="s">
        <v>508</v>
      </c>
      <c r="L40" s="1113" t="s">
        <v>5</v>
      </c>
      <c r="M40" s="1492" t="s">
        <v>509</v>
      </c>
      <c r="N40" s="1493"/>
      <c r="O40" s="1115" t="s">
        <v>8</v>
      </c>
    </row>
    <row r="41" spans="1:15" x14ac:dyDescent="0.2">
      <c r="A41" s="989" t="s">
        <v>54</v>
      </c>
      <c r="B41" s="1023" t="s">
        <v>510</v>
      </c>
      <c r="C41" s="973"/>
      <c r="D41" s="1023" t="s">
        <v>510</v>
      </c>
      <c r="E41" s="973"/>
      <c r="F41" s="1023" t="s">
        <v>511</v>
      </c>
      <c r="G41" s="973"/>
      <c r="H41" s="935" t="s">
        <v>7</v>
      </c>
      <c r="I41" s="1063" t="s">
        <v>488</v>
      </c>
      <c r="J41" s="1029" t="s">
        <v>14</v>
      </c>
      <c r="K41" s="1023" t="s">
        <v>512</v>
      </c>
      <c r="L41" s="1029" t="s">
        <v>513</v>
      </c>
      <c r="M41" s="1029" t="s">
        <v>514</v>
      </c>
      <c r="N41" s="1029" t="s">
        <v>515</v>
      </c>
      <c r="O41" s="1081" t="s">
        <v>516</v>
      </c>
    </row>
    <row r="42" spans="1:15" x14ac:dyDescent="0.2">
      <c r="A42" s="1116" t="s">
        <v>517</v>
      </c>
      <c r="B42" s="922"/>
      <c r="C42" s="923"/>
      <c r="D42" s="922"/>
      <c r="E42" s="923"/>
      <c r="F42" s="922"/>
      <c r="G42" s="923"/>
      <c r="H42" s="1117"/>
      <c r="I42" s="923"/>
      <c r="J42" s="968"/>
      <c r="K42" s="968"/>
      <c r="L42" s="1118"/>
      <c r="M42" s="1119"/>
      <c r="N42" s="922"/>
      <c r="O42" s="1120"/>
    </row>
    <row r="43" spans="1:15" x14ac:dyDescent="0.2">
      <c r="A43" s="1121" t="s">
        <v>518</v>
      </c>
      <c r="B43" s="1122"/>
      <c r="C43" s="871" t="s">
        <v>488</v>
      </c>
      <c r="D43" s="1122"/>
      <c r="E43" s="871" t="s">
        <v>488</v>
      </c>
      <c r="F43" s="1122"/>
      <c r="G43" s="871" t="s">
        <v>488</v>
      </c>
      <c r="H43" s="1123">
        <f>B43+D43+F43</f>
        <v>0</v>
      </c>
      <c r="I43" s="871" t="s">
        <v>488</v>
      </c>
      <c r="J43" s="1035" t="s">
        <v>519</v>
      </c>
      <c r="K43" s="1035"/>
      <c r="L43" s="1124"/>
      <c r="M43" s="1125">
        <v>0.14000000000000001</v>
      </c>
      <c r="N43" s="1126"/>
      <c r="O43" s="1127">
        <f>H43*L43/100+N43/(1+M43)</f>
        <v>0</v>
      </c>
    </row>
    <row r="44" spans="1:15" x14ac:dyDescent="0.2">
      <c r="A44" s="1128"/>
      <c r="B44" s="992"/>
      <c r="C44" s="883"/>
      <c r="D44" s="992"/>
      <c r="E44" s="883"/>
      <c r="F44" s="992"/>
      <c r="G44" s="883"/>
      <c r="H44" s="1129"/>
      <c r="I44" s="883"/>
      <c r="J44" s="976" t="s">
        <v>520</v>
      </c>
      <c r="K44" s="976"/>
      <c r="L44" s="1130"/>
      <c r="M44" s="1131"/>
      <c r="N44" s="1132">
        <f>N43/1.14</f>
        <v>0</v>
      </c>
      <c r="O44" s="1133"/>
    </row>
    <row r="45" spans="1:15" ht="15.75" thickBot="1" x14ac:dyDescent="0.25">
      <c r="A45" s="1102"/>
      <c r="B45" s="1103"/>
      <c r="C45" s="1103"/>
      <c r="D45" s="1103"/>
      <c r="E45" s="1103"/>
      <c r="F45" s="1103"/>
      <c r="G45" s="1103"/>
      <c r="H45" s="1134"/>
      <c r="I45" s="1103"/>
      <c r="J45" s="1103"/>
      <c r="K45" s="1135"/>
      <c r="L45" s="1050"/>
      <c r="M45" s="1104" t="s">
        <v>521</v>
      </c>
      <c r="N45" s="1105"/>
      <c r="O45" s="1136">
        <f>SUM(O42:O44)</f>
        <v>0</v>
      </c>
    </row>
    <row r="46" spans="1:15" ht="15.75" thickTop="1" x14ac:dyDescent="0.2">
      <c r="A46" s="940"/>
      <c r="B46" s="855"/>
      <c r="C46" s="855"/>
      <c r="D46" s="855"/>
      <c r="E46" s="855"/>
      <c r="F46" s="855"/>
      <c r="G46" s="855"/>
      <c r="H46" s="855"/>
      <c r="I46" s="855"/>
      <c r="J46" s="855"/>
      <c r="K46" s="855"/>
      <c r="L46" s="855"/>
      <c r="M46" s="855"/>
      <c r="N46" s="855"/>
      <c r="O46" s="641"/>
    </row>
    <row r="47" spans="1:15" ht="15.75" thickBot="1" x14ac:dyDescent="0.25">
      <c r="A47" s="1137" t="s">
        <v>522</v>
      </c>
      <c r="B47" s="1138"/>
      <c r="C47" s="1139"/>
      <c r="D47" s="1139"/>
      <c r="E47" s="1139"/>
      <c r="F47" s="1139"/>
      <c r="G47" s="1139"/>
      <c r="H47" s="1139"/>
      <c r="I47" s="1139"/>
      <c r="J47" s="1139"/>
      <c r="K47" s="1139"/>
      <c r="L47" s="1139"/>
      <c r="M47" s="1139"/>
      <c r="N47" s="933"/>
      <c r="O47" s="641"/>
    </row>
    <row r="48" spans="1:15" ht="16.5" thickTop="1" thickBot="1" x14ac:dyDescent="0.25">
      <c r="A48" s="1140" t="s">
        <v>4</v>
      </c>
      <c r="B48" s="1141"/>
      <c r="C48" s="1141"/>
      <c r="D48" s="1494" t="s">
        <v>523</v>
      </c>
      <c r="E48" s="1495"/>
      <c r="F48" s="1496"/>
      <c r="G48" s="1142"/>
      <c r="H48" s="1143" t="s">
        <v>524</v>
      </c>
      <c r="I48" s="1142"/>
      <c r="J48" s="1144"/>
      <c r="K48" s="1145"/>
      <c r="L48" s="1494" t="s">
        <v>65</v>
      </c>
      <c r="M48" s="1497"/>
      <c r="N48" s="1498"/>
      <c r="O48" s="1146" t="s">
        <v>8</v>
      </c>
    </row>
    <row r="49" spans="1:15" x14ac:dyDescent="0.2">
      <c r="A49" s="1147"/>
      <c r="B49" s="1148"/>
      <c r="C49" s="1148"/>
      <c r="D49" s="1149" t="s">
        <v>525</v>
      </c>
      <c r="E49" s="1148"/>
      <c r="F49" s="1150"/>
      <c r="G49" s="1151"/>
      <c r="H49" s="1152"/>
      <c r="I49" s="1152"/>
      <c r="J49" s="1152"/>
      <c r="K49" s="1153"/>
      <c r="L49" s="1151"/>
      <c r="M49" s="1154"/>
      <c r="N49" s="1155"/>
      <c r="O49" s="1156">
        <v>0</v>
      </c>
    </row>
    <row r="50" spans="1:15" ht="15.75" thickBot="1" x14ac:dyDescent="0.25">
      <c r="A50" s="1157"/>
      <c r="B50" s="1158"/>
      <c r="C50" s="1139"/>
      <c r="D50" s="1159"/>
      <c r="E50" s="1139"/>
      <c r="F50" s="1160"/>
      <c r="G50" s="1159"/>
      <c r="H50" s="1139"/>
      <c r="I50" s="1139"/>
      <c r="J50" s="1139"/>
      <c r="K50" s="1160"/>
      <c r="L50" s="1161"/>
      <c r="M50" s="1105"/>
      <c r="N50" s="1107"/>
      <c r="O50" s="1162"/>
    </row>
    <row r="51" spans="1:15" ht="15.75" thickTop="1" x14ac:dyDescent="0.2">
      <c r="A51" s="940"/>
      <c r="B51" s="855"/>
      <c r="C51" s="855"/>
      <c r="D51" s="855"/>
      <c r="E51" s="855"/>
      <c r="F51" s="855"/>
      <c r="G51" s="855"/>
      <c r="H51" s="855"/>
      <c r="I51" s="855"/>
      <c r="J51" s="855"/>
      <c r="K51" s="855"/>
      <c r="L51" s="855"/>
      <c r="M51" s="855"/>
      <c r="N51" s="855"/>
      <c r="O51" s="641"/>
    </row>
    <row r="52" spans="1:15" x14ac:dyDescent="0.2">
      <c r="A52" s="1163" t="s">
        <v>526</v>
      </c>
      <c r="B52" s="883"/>
      <c r="C52" s="883"/>
      <c r="D52" s="883"/>
      <c r="E52" s="883"/>
      <c r="F52" s="883"/>
      <c r="G52" s="883"/>
      <c r="H52" s="883"/>
      <c r="I52" s="883"/>
      <c r="J52" s="883"/>
      <c r="K52" s="883"/>
      <c r="L52" s="883"/>
      <c r="M52" s="883"/>
      <c r="N52" s="883"/>
      <c r="O52" s="877"/>
    </row>
    <row r="53" spans="1:15" x14ac:dyDescent="0.2">
      <c r="A53" s="1021" t="s">
        <v>4</v>
      </c>
      <c r="B53" s="1063"/>
      <c r="C53" s="973"/>
      <c r="D53" s="992"/>
      <c r="E53" s="1065" t="s">
        <v>527</v>
      </c>
      <c r="F53" s="883"/>
      <c r="G53" s="883"/>
      <c r="H53" s="883"/>
      <c r="I53" s="883"/>
      <c r="J53" s="992"/>
      <c r="K53" s="1065" t="s">
        <v>65</v>
      </c>
      <c r="L53" s="883"/>
      <c r="M53" s="883"/>
      <c r="N53" s="1164" t="s">
        <v>7</v>
      </c>
      <c r="O53" s="1081" t="s">
        <v>8</v>
      </c>
    </row>
    <row r="54" spans="1:15" x14ac:dyDescent="0.2">
      <c r="A54" s="940"/>
      <c r="B54" s="888"/>
      <c r="C54" s="888"/>
      <c r="D54" s="904"/>
      <c r="E54" s="888"/>
      <c r="F54" s="888"/>
      <c r="G54" s="1165"/>
      <c r="H54" s="888"/>
      <c r="I54" s="888"/>
      <c r="J54" s="904"/>
      <c r="K54" s="888"/>
      <c r="L54" s="888"/>
      <c r="M54" s="888"/>
      <c r="N54" s="1131"/>
      <c r="O54" s="885"/>
    </row>
    <row r="55" spans="1:15" x14ac:dyDescent="0.2">
      <c r="A55" s="1166"/>
      <c r="B55" s="973"/>
      <c r="C55" s="973"/>
      <c r="D55" s="972"/>
      <c r="E55" s="1022"/>
      <c r="F55" s="1022"/>
      <c r="G55" s="1022"/>
      <c r="H55" s="1022"/>
      <c r="I55" s="1022"/>
      <c r="J55" s="976"/>
      <c r="K55" s="1022"/>
      <c r="L55" s="883"/>
      <c r="M55" s="883"/>
      <c r="N55" s="1031">
        <v>4</v>
      </c>
      <c r="O55" s="1167">
        <v>0</v>
      </c>
    </row>
    <row r="56" spans="1:15" x14ac:dyDescent="0.2">
      <c r="A56" s="1168" t="s">
        <v>528</v>
      </c>
      <c r="B56" s="1169"/>
      <c r="C56" s="883"/>
      <c r="D56" s="904"/>
      <c r="E56" s="1170"/>
      <c r="F56" s="1170"/>
      <c r="G56" s="966"/>
      <c r="H56" s="966"/>
      <c r="I56" s="966"/>
      <c r="J56" s="922"/>
      <c r="K56" s="966"/>
      <c r="L56" s="966"/>
      <c r="M56" s="923"/>
      <c r="N56" s="1119"/>
      <c r="O56" s="1115" t="s">
        <v>529</v>
      </c>
    </row>
    <row r="57" spans="1:15" x14ac:dyDescent="0.2">
      <c r="A57" s="989" t="s">
        <v>530</v>
      </c>
      <c r="B57" s="1023" t="s">
        <v>463</v>
      </c>
      <c r="C57" s="973"/>
      <c r="D57" s="1023" t="s">
        <v>471</v>
      </c>
      <c r="E57" s="973"/>
      <c r="F57" s="973"/>
      <c r="G57" s="973"/>
      <c r="H57" s="973"/>
      <c r="I57" s="973"/>
      <c r="J57" s="1064" t="s">
        <v>531</v>
      </c>
      <c r="K57" s="1171"/>
      <c r="L57" s="1171"/>
      <c r="M57" s="1171"/>
      <c r="N57" s="1031" t="s">
        <v>7</v>
      </c>
      <c r="O57" s="1081" t="s">
        <v>532</v>
      </c>
    </row>
    <row r="58" spans="1:15" x14ac:dyDescent="0.2">
      <c r="A58" s="1075"/>
      <c r="B58" s="1172"/>
      <c r="C58" s="1173"/>
      <c r="D58" s="1122"/>
      <c r="E58" s="871"/>
      <c r="F58" s="871"/>
      <c r="G58" s="871"/>
      <c r="H58" s="871"/>
      <c r="I58" s="871"/>
      <c r="J58" s="1122"/>
      <c r="K58" s="871"/>
      <c r="L58" s="871"/>
      <c r="M58" s="871"/>
      <c r="N58" s="1174" t="s">
        <v>533</v>
      </c>
      <c r="O58" s="1175">
        <v>0</v>
      </c>
    </row>
    <row r="59" spans="1:15" x14ac:dyDescent="0.2">
      <c r="A59" s="1176"/>
      <c r="B59" s="974"/>
      <c r="C59" s="973"/>
      <c r="D59" s="1177" t="s">
        <v>534</v>
      </c>
      <c r="E59" s="1178" t="s">
        <v>535</v>
      </c>
      <c r="F59" s="1022"/>
      <c r="G59" s="1022"/>
      <c r="H59" s="1022"/>
      <c r="I59" s="1022"/>
      <c r="J59" s="972" t="s">
        <v>536</v>
      </c>
      <c r="K59" s="1022"/>
      <c r="L59" s="1022"/>
      <c r="M59" s="1022"/>
      <c r="N59" s="977" t="s">
        <v>537</v>
      </c>
      <c r="O59" s="1179">
        <v>0</v>
      </c>
    </row>
    <row r="60" spans="1:15" x14ac:dyDescent="0.2">
      <c r="A60" s="1180"/>
      <c r="B60" s="1181"/>
      <c r="C60" s="1182"/>
      <c r="D60" s="1182"/>
      <c r="E60" s="1182"/>
      <c r="F60" s="1182"/>
      <c r="G60" s="1182"/>
      <c r="H60" s="1182"/>
      <c r="I60" s="1182"/>
      <c r="J60" s="1183" t="s">
        <v>538</v>
      </c>
      <c r="K60" s="952"/>
      <c r="L60" s="952"/>
      <c r="M60" s="952"/>
      <c r="N60" s="1164" t="s">
        <v>537</v>
      </c>
      <c r="O60" s="1184">
        <f>O59</f>
        <v>0</v>
      </c>
    </row>
    <row r="61" spans="1:15" ht="15.75" thickBot="1" x14ac:dyDescent="0.25">
      <c r="A61" s="1102"/>
      <c r="B61" s="1103"/>
      <c r="C61" s="1103"/>
      <c r="D61" s="1103"/>
      <c r="E61" s="1103"/>
      <c r="F61" s="1103"/>
      <c r="G61" s="1103"/>
      <c r="H61" s="1103"/>
      <c r="I61" s="1185"/>
      <c r="J61" s="1186" t="s">
        <v>539</v>
      </c>
      <c r="K61" s="933"/>
      <c r="L61" s="933"/>
      <c r="M61" s="933"/>
      <c r="N61" s="933"/>
      <c r="O61" s="1187">
        <f>O58+O55+O45+O37+F37</f>
        <v>0</v>
      </c>
    </row>
    <row r="62" spans="1:15" ht="15.75" thickTop="1" x14ac:dyDescent="0.2"/>
    <row r="63" spans="1:15" x14ac:dyDescent="0.2">
      <c r="A63" s="1188" t="s">
        <v>540</v>
      </c>
      <c r="B63" s="1481" t="s">
        <v>541</v>
      </c>
      <c r="C63" s="1482"/>
      <c r="D63" s="1482"/>
      <c r="E63" s="1482"/>
      <c r="F63" s="1482"/>
      <c r="G63" s="1482"/>
      <c r="H63" s="1482"/>
      <c r="I63" s="1482"/>
      <c r="J63" s="1482"/>
      <c r="K63" s="1482"/>
      <c r="L63" s="1482"/>
      <c r="M63" s="1482"/>
      <c r="N63" s="1482"/>
      <c r="O63" s="1482"/>
    </row>
    <row r="64" spans="1:15" x14ac:dyDescent="0.2">
      <c r="A64" s="1189"/>
      <c r="B64" s="1190"/>
      <c r="J64" s="1191"/>
    </row>
    <row r="65" spans="1:15" ht="53.25" customHeight="1" x14ac:dyDescent="0.2">
      <c r="A65" s="1189"/>
      <c r="B65" s="1481" t="s">
        <v>542</v>
      </c>
      <c r="C65" s="1482"/>
      <c r="D65" s="1482"/>
      <c r="E65" s="1482"/>
      <c r="F65" s="1482"/>
      <c r="G65" s="1482"/>
      <c r="H65" s="1482"/>
      <c r="I65" s="1482"/>
      <c r="J65" s="1482"/>
      <c r="K65" s="1482"/>
      <c r="L65" s="1482"/>
      <c r="M65" s="1482"/>
      <c r="N65" s="1482"/>
      <c r="O65" s="1482"/>
    </row>
  </sheetData>
  <mergeCells count="10">
    <mergeCell ref="B65:O6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62"/>
  <sheetViews>
    <sheetView zoomScaleNormal="100" zoomScaleSheetLayoutView="90" workbookViewId="0"/>
  </sheetViews>
  <sheetFormatPr defaultRowHeight="15" x14ac:dyDescent="0.2"/>
  <cols>
    <col min="1" max="1" width="10" bestFit="1" customWidth="1"/>
    <col min="2" max="2" width="11.6640625" customWidth="1"/>
    <col min="3" max="3" width="10.88671875" customWidth="1"/>
    <col min="4" max="4" width="8.33203125" customWidth="1"/>
    <col min="5" max="5" width="18.109375" customWidth="1"/>
    <col min="6" max="6" width="8.21875" customWidth="1"/>
    <col min="7" max="7" width="7.44140625" customWidth="1"/>
    <col min="8" max="8" width="13.5546875" customWidth="1"/>
    <col min="9" max="9" width="8.5546875" customWidth="1"/>
    <col min="10" max="10" width="17.21875" bestFit="1" customWidth="1"/>
  </cols>
  <sheetData>
    <row r="1" spans="1:9" ht="18.75" thickTop="1" x14ac:dyDescent="0.2">
      <c r="A1" s="1199" t="s">
        <v>51</v>
      </c>
      <c r="B1" s="371"/>
      <c r="C1" s="371"/>
      <c r="D1" s="371"/>
      <c r="E1" s="371"/>
      <c r="F1" s="371"/>
      <c r="G1" s="371"/>
      <c r="H1" s="371"/>
      <c r="I1" s="372"/>
    </row>
    <row r="2" spans="1:9" ht="15.75" x14ac:dyDescent="0.2">
      <c r="A2" s="320" t="s">
        <v>302</v>
      </c>
      <c r="B2" s="212"/>
      <c r="C2" s="212"/>
      <c r="D2" s="212"/>
      <c r="E2" s="212"/>
      <c r="F2" s="499" t="s">
        <v>312</v>
      </c>
      <c r="G2" s="212"/>
      <c r="H2" s="212"/>
      <c r="I2" s="290"/>
    </row>
    <row r="3" spans="1:9" ht="16.5" thickBot="1" x14ac:dyDescent="0.25">
      <c r="A3" s="1499" t="s">
        <v>37</v>
      </c>
      <c r="B3" s="1500"/>
      <c r="C3" s="1196">
        <f>'Input Data'!$D$20</f>
        <v>0</v>
      </c>
      <c r="D3" s="374" t="s">
        <v>226</v>
      </c>
      <c r="E3" s="1195">
        <f>'Input Data'!$D$5</f>
        <v>0</v>
      </c>
      <c r="F3" s="373"/>
      <c r="G3" s="212"/>
      <c r="H3" s="212"/>
      <c r="I3" s="290"/>
    </row>
    <row r="4" spans="1:9" ht="16.5" thickTop="1" thickBot="1" x14ac:dyDescent="0.25">
      <c r="A4" s="375"/>
      <c r="B4" s="375"/>
      <c r="C4" s="376"/>
      <c r="D4" s="376"/>
      <c r="E4" s="376"/>
      <c r="F4" s="376"/>
      <c r="G4" s="271"/>
      <c r="H4" s="271"/>
      <c r="I4" s="271"/>
    </row>
    <row r="5" spans="1:9" ht="15.75" thickTop="1" x14ac:dyDescent="0.2">
      <c r="A5" s="317" t="s">
        <v>148</v>
      </c>
      <c r="B5" s="271"/>
      <c r="C5" s="271"/>
      <c r="D5" s="271"/>
      <c r="E5" s="271"/>
      <c r="F5" s="271"/>
      <c r="G5" s="271"/>
      <c r="H5" s="271"/>
      <c r="I5" s="272"/>
    </row>
    <row r="6" spans="1:9" ht="30" x14ac:dyDescent="0.2">
      <c r="A6" s="379" t="s">
        <v>52</v>
      </c>
      <c r="B6" s="380" t="s">
        <v>47</v>
      </c>
      <c r="C6" s="380" t="s">
        <v>30</v>
      </c>
      <c r="D6" s="380" t="s">
        <v>53</v>
      </c>
      <c r="E6" s="380" t="s">
        <v>54</v>
      </c>
      <c r="F6" s="380" t="s">
        <v>55</v>
      </c>
      <c r="G6" s="380" t="s">
        <v>317</v>
      </c>
      <c r="H6" s="380" t="s">
        <v>5</v>
      </c>
      <c r="I6" s="381" t="s">
        <v>50</v>
      </c>
    </row>
    <row r="7" spans="1:9" x14ac:dyDescent="0.2">
      <c r="A7" s="382"/>
      <c r="B7" s="383"/>
      <c r="C7" s="383"/>
      <c r="D7" s="383"/>
      <c r="E7" s="383"/>
      <c r="F7" s="636"/>
      <c r="G7" s="635">
        <f>IF('Input Data'!$H$37&lt;'Input Data'!$H$29,F7,F7-2)</f>
        <v>0</v>
      </c>
      <c r="H7" s="384"/>
      <c r="I7" s="413">
        <f t="shared" ref="I7:I16" si="0">G7*H7</f>
        <v>0</v>
      </c>
    </row>
    <row r="8" spans="1:9" x14ac:dyDescent="0.2">
      <c r="A8" s="385"/>
      <c r="B8" s="386"/>
      <c r="C8" s="386"/>
      <c r="D8" s="386"/>
      <c r="E8" s="386"/>
      <c r="F8" s="637"/>
      <c r="G8" s="635">
        <f>IF('Input Data'!$H$37&lt;'Input Data'!$H$29,F8,F8-2)</f>
        <v>0</v>
      </c>
      <c r="H8" s="387"/>
      <c r="I8" s="414">
        <f t="shared" si="0"/>
        <v>0</v>
      </c>
    </row>
    <row r="9" spans="1:9" x14ac:dyDescent="0.2">
      <c r="A9" s="385"/>
      <c r="B9" s="386"/>
      <c r="C9" s="386"/>
      <c r="D9" s="386"/>
      <c r="E9" s="386"/>
      <c r="F9" s="637"/>
      <c r="G9" s="635">
        <f>IF('Input Data'!$H$37&lt;'Input Data'!$H$29,F9,F9-2)</f>
        <v>0</v>
      </c>
      <c r="H9" s="387"/>
      <c r="I9" s="414">
        <f t="shared" si="0"/>
        <v>0</v>
      </c>
    </row>
    <row r="10" spans="1:9" x14ac:dyDescent="0.2">
      <c r="A10" s="385"/>
      <c r="B10" s="386"/>
      <c r="C10" s="386"/>
      <c r="D10" s="386"/>
      <c r="E10" s="386"/>
      <c r="F10" s="637"/>
      <c r="G10" s="635">
        <f>IF('Input Data'!$H$37&lt;'Input Data'!$H$29,F10,F10-2)</f>
        <v>0</v>
      </c>
      <c r="H10" s="387"/>
      <c r="I10" s="414">
        <f t="shared" si="0"/>
        <v>0</v>
      </c>
    </row>
    <row r="11" spans="1:9" x14ac:dyDescent="0.2">
      <c r="A11" s="385"/>
      <c r="B11" s="386"/>
      <c r="C11" s="386"/>
      <c r="D11" s="386"/>
      <c r="E11" s="386"/>
      <c r="F11" s="637"/>
      <c r="G11" s="635">
        <f>IF('Input Data'!$H$37&lt;'Input Data'!$H$29,F11,F11-2)</f>
        <v>0</v>
      </c>
      <c r="H11" s="387"/>
      <c r="I11" s="414">
        <f t="shared" si="0"/>
        <v>0</v>
      </c>
    </row>
    <row r="12" spans="1:9" x14ac:dyDescent="0.2">
      <c r="A12" s="385"/>
      <c r="B12" s="386"/>
      <c r="C12" s="386"/>
      <c r="D12" s="386"/>
      <c r="E12" s="386"/>
      <c r="F12" s="637"/>
      <c r="G12" s="635">
        <f>IF('Input Data'!$H$37&lt;'Input Data'!$H$29,F12,F12-2)</f>
        <v>0</v>
      </c>
      <c r="H12" s="387"/>
      <c r="I12" s="414">
        <f t="shared" si="0"/>
        <v>0</v>
      </c>
    </row>
    <row r="13" spans="1:9" x14ac:dyDescent="0.2">
      <c r="A13" s="385"/>
      <c r="B13" s="386"/>
      <c r="C13" s="386"/>
      <c r="D13" s="386"/>
      <c r="E13" s="386"/>
      <c r="F13" s="637"/>
      <c r="G13" s="635">
        <f>IF('Input Data'!$H$37&lt;'Input Data'!$H$29,F13,F13-2)</f>
        <v>0</v>
      </c>
      <c r="H13" s="387"/>
      <c r="I13" s="414">
        <f t="shared" si="0"/>
        <v>0</v>
      </c>
    </row>
    <row r="14" spans="1:9" x14ac:dyDescent="0.2">
      <c r="A14" s="385"/>
      <c r="B14" s="386"/>
      <c r="C14" s="386"/>
      <c r="D14" s="386"/>
      <c r="E14" s="386"/>
      <c r="F14" s="637"/>
      <c r="G14" s="635">
        <f>IF('Input Data'!$H$37&lt;'Input Data'!$H$29,F14,F14-2)</f>
        <v>0</v>
      </c>
      <c r="H14" s="387"/>
      <c r="I14" s="414">
        <f t="shared" si="0"/>
        <v>0</v>
      </c>
    </row>
    <row r="15" spans="1:9" x14ac:dyDescent="0.2">
      <c r="A15" s="385"/>
      <c r="B15" s="386"/>
      <c r="C15" s="386"/>
      <c r="D15" s="386"/>
      <c r="E15" s="386"/>
      <c r="F15" s="637"/>
      <c r="G15" s="635">
        <f>IF('Input Data'!$H$37&lt;'Input Data'!$H$29,F15,F15-2)</f>
        <v>0</v>
      </c>
      <c r="H15" s="387"/>
      <c r="I15" s="414">
        <f t="shared" si="0"/>
        <v>0</v>
      </c>
    </row>
    <row r="16" spans="1:9" ht="15.75" thickBot="1" x14ac:dyDescent="0.25">
      <c r="A16" s="388"/>
      <c r="B16" s="389"/>
      <c r="C16" s="389"/>
      <c r="D16" s="389"/>
      <c r="E16" s="389"/>
      <c r="F16" s="638"/>
      <c r="G16" s="635">
        <f>IF('Input Data'!$H$37&lt;'Input Data'!$H$29,F16,F16-2)</f>
        <v>0</v>
      </c>
      <c r="H16" s="390"/>
      <c r="I16" s="415">
        <f t="shared" si="0"/>
        <v>0</v>
      </c>
    </row>
    <row r="17" spans="1:9" ht="15.75" thickBot="1" x14ac:dyDescent="0.25">
      <c r="A17" s="566"/>
      <c r="B17" s="567"/>
      <c r="C17" s="567"/>
      <c r="D17" s="567"/>
      <c r="E17" s="567"/>
      <c r="F17" s="567"/>
      <c r="G17" s="567"/>
      <c r="H17" s="568" t="s">
        <v>306</v>
      </c>
      <c r="I17" s="569">
        <f>SUM(I7:I16)</f>
        <v>0</v>
      </c>
    </row>
    <row r="18" spans="1:9" ht="16.5" thickTop="1" thickBot="1" x14ac:dyDescent="0.25">
      <c r="A18" s="289"/>
      <c r="B18" s="289"/>
      <c r="C18" s="289"/>
      <c r="D18" s="289"/>
      <c r="E18" s="289"/>
      <c r="F18" s="289"/>
      <c r="G18" s="289"/>
      <c r="H18" s="289"/>
      <c r="I18" s="570"/>
    </row>
    <row r="19" spans="1:9" ht="15.75" thickTop="1" x14ac:dyDescent="0.2">
      <c r="A19" s="500" t="s">
        <v>56</v>
      </c>
      <c r="B19" s="465"/>
      <c r="C19" s="465"/>
      <c r="D19" s="465"/>
      <c r="E19" s="465"/>
      <c r="F19" s="465"/>
      <c r="G19" s="465"/>
      <c r="H19" s="571"/>
      <c r="I19" s="574"/>
    </row>
    <row r="20" spans="1:9" x14ac:dyDescent="0.2">
      <c r="A20" s="426" t="s">
        <v>57</v>
      </c>
      <c r="B20" s="270" t="s">
        <v>58</v>
      </c>
      <c r="C20" s="270"/>
      <c r="D20" s="270"/>
      <c r="E20" s="212"/>
      <c r="F20" s="270" t="s">
        <v>59</v>
      </c>
      <c r="G20" s="212"/>
      <c r="H20" s="572"/>
      <c r="I20" s="416"/>
    </row>
    <row r="21" spans="1:9" x14ac:dyDescent="0.2">
      <c r="A21" s="426" t="s">
        <v>43</v>
      </c>
      <c r="B21" s="270" t="s">
        <v>58</v>
      </c>
      <c r="C21" s="392"/>
      <c r="D21" s="392"/>
      <c r="E21" s="393"/>
      <c r="F21" s="270" t="s">
        <v>59</v>
      </c>
      <c r="G21" s="393"/>
      <c r="H21" s="573"/>
      <c r="I21" s="418"/>
    </row>
    <row r="22" spans="1:9" x14ac:dyDescent="0.2">
      <c r="A22" s="426" t="s">
        <v>45</v>
      </c>
      <c r="B22" s="270" t="s">
        <v>58</v>
      </c>
      <c r="C22" s="270"/>
      <c r="D22" s="270"/>
      <c r="E22" s="212"/>
      <c r="F22" s="270" t="s">
        <v>59</v>
      </c>
      <c r="G22" s="212"/>
      <c r="H22" s="572"/>
      <c r="I22" s="466"/>
    </row>
    <row r="23" spans="1:9" ht="45" x14ac:dyDescent="0.2">
      <c r="A23" s="379" t="s">
        <v>4</v>
      </c>
      <c r="B23" s="380" t="s">
        <v>47</v>
      </c>
      <c r="C23" s="380" t="s">
        <v>30</v>
      </c>
      <c r="D23" s="380" t="s">
        <v>303</v>
      </c>
      <c r="E23" s="380" t="s">
        <v>304</v>
      </c>
      <c r="F23" s="380" t="s">
        <v>547</v>
      </c>
      <c r="G23" s="380" t="s">
        <v>305</v>
      </c>
      <c r="H23" s="380" t="s">
        <v>5</v>
      </c>
      <c r="I23" s="422" t="s">
        <v>50</v>
      </c>
    </row>
    <row r="24" spans="1:9" x14ac:dyDescent="0.2">
      <c r="A24" s="382"/>
      <c r="B24" s="383"/>
      <c r="C24" s="383"/>
      <c r="D24" s="383"/>
      <c r="E24" s="383"/>
      <c r="F24" s="383"/>
      <c r="G24" s="636"/>
      <c r="H24" s="394"/>
      <c r="I24" s="419">
        <f>G24*H24+F24</f>
        <v>0</v>
      </c>
    </row>
    <row r="25" spans="1:9" x14ac:dyDescent="0.2">
      <c r="A25" s="385"/>
      <c r="B25" s="386"/>
      <c r="C25" s="386"/>
      <c r="D25" s="386"/>
      <c r="E25" s="386"/>
      <c r="F25" s="386"/>
      <c r="G25" s="637"/>
      <c r="H25" s="395"/>
      <c r="I25" s="419">
        <f t="shared" ref="I25:I33" si="1">G25*H25+F25</f>
        <v>0</v>
      </c>
    </row>
    <row r="26" spans="1:9" x14ac:dyDescent="0.2">
      <c r="A26" s="385"/>
      <c r="B26" s="386"/>
      <c r="C26" s="386"/>
      <c r="D26" s="386"/>
      <c r="E26" s="386"/>
      <c r="F26" s="386"/>
      <c r="G26" s="637"/>
      <c r="H26" s="395"/>
      <c r="I26" s="419">
        <f t="shared" si="1"/>
        <v>0</v>
      </c>
    </row>
    <row r="27" spans="1:9" x14ac:dyDescent="0.2">
      <c r="A27" s="385"/>
      <c r="B27" s="386"/>
      <c r="C27" s="386"/>
      <c r="D27" s="386"/>
      <c r="E27" s="386"/>
      <c r="F27" s="386"/>
      <c r="G27" s="637"/>
      <c r="H27" s="395"/>
      <c r="I27" s="419">
        <f t="shared" si="1"/>
        <v>0</v>
      </c>
    </row>
    <row r="28" spans="1:9" x14ac:dyDescent="0.2">
      <c r="A28" s="385"/>
      <c r="B28" s="386"/>
      <c r="C28" s="386"/>
      <c r="D28" s="386"/>
      <c r="E28" s="386"/>
      <c r="F28" s="386"/>
      <c r="G28" s="637"/>
      <c r="H28" s="395"/>
      <c r="I28" s="419">
        <f t="shared" si="1"/>
        <v>0</v>
      </c>
    </row>
    <row r="29" spans="1:9" x14ac:dyDescent="0.2">
      <c r="A29" s="385"/>
      <c r="B29" s="386"/>
      <c r="C29" s="386"/>
      <c r="D29" s="386"/>
      <c r="E29" s="386"/>
      <c r="F29" s="386"/>
      <c r="G29" s="637"/>
      <c r="H29" s="395"/>
      <c r="I29" s="419">
        <f t="shared" si="1"/>
        <v>0</v>
      </c>
    </row>
    <row r="30" spans="1:9" ht="15.75" customHeight="1" x14ac:dyDescent="0.2">
      <c r="A30" s="385"/>
      <c r="B30" s="386"/>
      <c r="C30" s="386"/>
      <c r="D30" s="386"/>
      <c r="E30" s="386"/>
      <c r="F30" s="386"/>
      <c r="G30" s="637"/>
      <c r="H30" s="395"/>
      <c r="I30" s="419">
        <f t="shared" si="1"/>
        <v>0</v>
      </c>
    </row>
    <row r="31" spans="1:9" x14ac:dyDescent="0.2">
      <c r="A31" s="385"/>
      <c r="B31" s="386"/>
      <c r="C31" s="386"/>
      <c r="D31" s="386"/>
      <c r="E31" s="386"/>
      <c r="F31" s="386"/>
      <c r="G31" s="637"/>
      <c r="H31" s="395"/>
      <c r="I31" s="419">
        <f t="shared" si="1"/>
        <v>0</v>
      </c>
    </row>
    <row r="32" spans="1:9" x14ac:dyDescent="0.2">
      <c r="A32" s="385"/>
      <c r="B32" s="386"/>
      <c r="C32" s="386"/>
      <c r="D32" s="386"/>
      <c r="E32" s="386"/>
      <c r="F32" s="386"/>
      <c r="G32" s="637"/>
      <c r="H32" s="395"/>
      <c r="I32" s="419">
        <f t="shared" si="1"/>
        <v>0</v>
      </c>
    </row>
    <row r="33" spans="1:9" ht="15.75" thickBot="1" x14ac:dyDescent="0.25">
      <c r="A33" s="388"/>
      <c r="B33" s="389"/>
      <c r="C33" s="389"/>
      <c r="D33" s="389"/>
      <c r="E33" s="389"/>
      <c r="F33" s="389"/>
      <c r="G33" s="638"/>
      <c r="H33" s="396"/>
      <c r="I33" s="576">
        <f t="shared" si="1"/>
        <v>0</v>
      </c>
    </row>
    <row r="34" spans="1:9" x14ac:dyDescent="0.2">
      <c r="A34" s="577"/>
      <c r="B34" s="578"/>
      <c r="C34" s="578"/>
      <c r="D34" s="578"/>
      <c r="E34" s="578"/>
      <c r="F34" s="578"/>
      <c r="G34" s="578"/>
      <c r="H34" s="579" t="s">
        <v>60</v>
      </c>
      <c r="I34" s="580">
        <f>SUM(I24:I33)</f>
        <v>0</v>
      </c>
    </row>
    <row r="35" spans="1:9" x14ac:dyDescent="0.2">
      <c r="A35" s="391"/>
      <c r="B35" s="397"/>
      <c r="C35" s="397"/>
      <c r="D35" s="397"/>
      <c r="E35" s="397"/>
      <c r="F35" s="397"/>
      <c r="G35" s="397"/>
      <c r="H35" s="397"/>
      <c r="I35" s="420"/>
    </row>
    <row r="36" spans="1:9" x14ac:dyDescent="0.2">
      <c r="A36" s="398" t="s">
        <v>548</v>
      </c>
      <c r="B36" s="377"/>
      <c r="C36" s="377"/>
      <c r="D36" s="377"/>
      <c r="E36" s="377"/>
      <c r="F36" s="377"/>
      <c r="G36" s="377"/>
      <c r="H36" s="377"/>
      <c r="I36" s="421"/>
    </row>
    <row r="37" spans="1:9" ht="30" x14ac:dyDescent="0.2">
      <c r="A37" s="379" t="s">
        <v>4</v>
      </c>
      <c r="B37" s="399" t="s">
        <v>47</v>
      </c>
      <c r="C37" s="400" t="s">
        <v>30</v>
      </c>
      <c r="D37" s="380" t="s">
        <v>61</v>
      </c>
      <c r="E37" s="380" t="s">
        <v>62</v>
      </c>
      <c r="F37" s="380"/>
      <c r="G37" s="380" t="s">
        <v>6</v>
      </c>
      <c r="H37" s="380" t="s">
        <v>11</v>
      </c>
      <c r="I37" s="422" t="s">
        <v>50</v>
      </c>
    </row>
    <row r="38" spans="1:9" x14ac:dyDescent="0.2">
      <c r="A38" s="382"/>
      <c r="B38" s="383"/>
      <c r="C38" s="383"/>
      <c r="D38" s="383"/>
      <c r="E38" s="383"/>
      <c r="F38" s="383"/>
      <c r="G38" s="636"/>
      <c r="H38" s="383"/>
      <c r="I38" s="423"/>
    </row>
    <row r="39" spans="1:9" x14ac:dyDescent="0.2">
      <c r="A39" s="385"/>
      <c r="B39" s="386"/>
      <c r="C39" s="386"/>
      <c r="D39" s="386"/>
      <c r="E39" s="386"/>
      <c r="F39" s="386"/>
      <c r="G39" s="637"/>
      <c r="H39" s="386"/>
      <c r="I39" s="424"/>
    </row>
    <row r="40" spans="1:9" x14ac:dyDescent="0.2">
      <c r="A40" s="385"/>
      <c r="B40" s="386"/>
      <c r="C40" s="386"/>
      <c r="D40" s="386"/>
      <c r="E40" s="386"/>
      <c r="F40" s="386"/>
      <c r="G40" s="637"/>
      <c r="H40" s="386"/>
      <c r="I40" s="424"/>
    </row>
    <row r="41" spans="1:9" x14ac:dyDescent="0.2">
      <c r="A41" s="385"/>
      <c r="B41" s="386"/>
      <c r="C41" s="386"/>
      <c r="D41" s="386"/>
      <c r="E41" s="386"/>
      <c r="F41" s="386"/>
      <c r="G41" s="637"/>
      <c r="H41" s="386"/>
      <c r="I41" s="424"/>
    </row>
    <row r="42" spans="1:9" x14ac:dyDescent="0.2">
      <c r="A42" s="385"/>
      <c r="B42" s="386"/>
      <c r="C42" s="386"/>
      <c r="D42" s="386"/>
      <c r="E42" s="386"/>
      <c r="F42" s="386"/>
      <c r="G42" s="637"/>
      <c r="H42" s="386"/>
      <c r="I42" s="424"/>
    </row>
    <row r="43" spans="1:9" x14ac:dyDescent="0.2">
      <c r="A43" s="385"/>
      <c r="B43" s="386"/>
      <c r="C43" s="386"/>
      <c r="D43" s="386"/>
      <c r="E43" s="386"/>
      <c r="F43" s="386"/>
      <c r="G43" s="637"/>
      <c r="H43" s="386"/>
      <c r="I43" s="424"/>
    </row>
    <row r="44" spans="1:9" x14ac:dyDescent="0.2">
      <c r="A44" s="385"/>
      <c r="B44" s="386"/>
      <c r="C44" s="386"/>
      <c r="D44" s="386"/>
      <c r="E44" s="386"/>
      <c r="F44" s="386"/>
      <c r="G44" s="637"/>
      <c r="H44" s="386"/>
      <c r="I44" s="424"/>
    </row>
    <row r="45" spans="1:9" ht="15.75" thickBot="1" x14ac:dyDescent="0.25">
      <c r="A45" s="388"/>
      <c r="B45" s="389"/>
      <c r="C45" s="389"/>
      <c r="D45" s="389"/>
      <c r="E45" s="389"/>
      <c r="F45" s="389"/>
      <c r="G45" s="638"/>
      <c r="H45" s="389"/>
      <c r="I45" s="425"/>
    </row>
    <row r="46" spans="1:9" x14ac:dyDescent="0.2">
      <c r="A46" s="577"/>
      <c r="B46" s="578"/>
      <c r="C46" s="578"/>
      <c r="D46" s="578"/>
      <c r="E46" s="578"/>
      <c r="F46" s="578"/>
      <c r="G46" s="578"/>
      <c r="H46" s="579" t="s">
        <v>63</v>
      </c>
      <c r="I46" s="575">
        <f>SUM(I38:I45)</f>
        <v>0</v>
      </c>
    </row>
    <row r="47" spans="1:9" x14ac:dyDescent="0.2">
      <c r="A47" s="242"/>
      <c r="B47" s="212"/>
      <c r="C47" s="212"/>
      <c r="D47" s="212"/>
      <c r="E47" s="212"/>
      <c r="F47" s="212"/>
      <c r="G47" s="212"/>
      <c r="H47" s="212"/>
      <c r="I47" s="416"/>
    </row>
    <row r="48" spans="1:9" x14ac:dyDescent="0.2">
      <c r="A48" s="398" t="s">
        <v>64</v>
      </c>
      <c r="B48" s="377"/>
      <c r="C48" s="377"/>
      <c r="D48" s="377"/>
      <c r="E48" s="377"/>
      <c r="F48" s="377"/>
      <c r="G48" s="377"/>
      <c r="H48" s="377"/>
      <c r="I48" s="421"/>
    </row>
    <row r="49" spans="1:9" ht="30" x14ac:dyDescent="0.2">
      <c r="A49" s="401" t="s">
        <v>4</v>
      </c>
      <c r="B49" s="399" t="s">
        <v>47</v>
      </c>
      <c r="C49" s="400" t="s">
        <v>30</v>
      </c>
      <c r="D49" s="402" t="s">
        <v>53</v>
      </c>
      <c r="E49" s="402" t="s">
        <v>54</v>
      </c>
      <c r="F49" s="402"/>
      <c r="G49" s="380" t="s">
        <v>65</v>
      </c>
      <c r="H49" s="380" t="s">
        <v>66</v>
      </c>
      <c r="I49" s="422" t="s">
        <v>50</v>
      </c>
    </row>
    <row r="50" spans="1:9" x14ac:dyDescent="0.2">
      <c r="A50" s="382"/>
      <c r="B50" s="403"/>
      <c r="C50" s="403"/>
      <c r="D50" s="383"/>
      <c r="E50" s="383"/>
      <c r="F50" s="383"/>
      <c r="G50" s="383"/>
      <c r="H50" s="404"/>
      <c r="I50" s="423"/>
    </row>
    <row r="51" spans="1:9" x14ac:dyDescent="0.2">
      <c r="A51" s="582"/>
      <c r="B51" s="405"/>
      <c r="C51" s="405"/>
      <c r="D51" s="386"/>
      <c r="E51" s="386"/>
      <c r="F51" s="386"/>
      <c r="G51" s="386"/>
      <c r="H51" s="386"/>
      <c r="I51" s="424"/>
    </row>
    <row r="52" spans="1:9" x14ac:dyDescent="0.2">
      <c r="A52" s="581"/>
      <c r="B52" s="405"/>
      <c r="C52" s="405"/>
      <c r="D52" s="386"/>
      <c r="E52" s="386"/>
      <c r="F52" s="386"/>
      <c r="G52" s="386"/>
      <c r="H52" s="386"/>
      <c r="I52" s="424"/>
    </row>
    <row r="53" spans="1:9" x14ac:dyDescent="0.2">
      <c r="A53" s="385"/>
      <c r="B53" s="405"/>
      <c r="C53" s="405"/>
      <c r="D53" s="386"/>
      <c r="E53" s="386"/>
      <c r="F53" s="386"/>
      <c r="G53" s="386"/>
      <c r="H53" s="386"/>
      <c r="I53" s="424"/>
    </row>
    <row r="54" spans="1:9" x14ac:dyDescent="0.2">
      <c r="A54" s="385"/>
      <c r="B54" s="405"/>
      <c r="C54" s="405"/>
      <c r="D54" s="386"/>
      <c r="E54" s="386"/>
      <c r="F54" s="386"/>
      <c r="G54" s="386"/>
      <c r="H54" s="386"/>
      <c r="I54" s="424"/>
    </row>
    <row r="55" spans="1:9" x14ac:dyDescent="0.2">
      <c r="A55" s="385"/>
      <c r="B55" s="405"/>
      <c r="C55" s="405"/>
      <c r="D55" s="386"/>
      <c r="E55" s="386"/>
      <c r="F55" s="386"/>
      <c r="G55" s="386"/>
      <c r="H55" s="386"/>
      <c r="I55" s="424"/>
    </row>
    <row r="56" spans="1:9" ht="15.75" thickBot="1" x14ac:dyDescent="0.25">
      <c r="A56" s="388"/>
      <c r="B56" s="406"/>
      <c r="C56" s="406"/>
      <c r="D56" s="389"/>
      <c r="E56" s="389"/>
      <c r="F56" s="389"/>
      <c r="G56" s="389"/>
      <c r="H56" s="389"/>
      <c r="I56" s="425"/>
    </row>
    <row r="57" spans="1:9" x14ac:dyDescent="0.2">
      <c r="A57" s="577"/>
      <c r="B57" s="578"/>
      <c r="C57" s="578"/>
      <c r="D57" s="578"/>
      <c r="E57" s="578"/>
      <c r="F57" s="578"/>
      <c r="G57" s="578"/>
      <c r="H57" s="579" t="s">
        <v>67</v>
      </c>
      <c r="I57" s="583">
        <f>SUM(I50:I56)</f>
        <v>0</v>
      </c>
    </row>
    <row r="58" spans="1:9" x14ac:dyDescent="0.2">
      <c r="A58" s="391"/>
      <c r="B58" s="397"/>
      <c r="C58" s="397"/>
      <c r="D58" s="397"/>
      <c r="E58" s="397"/>
      <c r="F58" s="397"/>
      <c r="G58" s="397"/>
      <c r="H58" s="397"/>
      <c r="I58" s="428"/>
    </row>
    <row r="59" spans="1:9" ht="15.75" thickBot="1" x14ac:dyDescent="0.25">
      <c r="A59" s="391"/>
      <c r="B59" s="407"/>
      <c r="C59" s="407"/>
      <c r="D59" s="407"/>
      <c r="E59" s="407"/>
      <c r="F59" s="407"/>
      <c r="G59" s="407"/>
      <c r="H59" s="407"/>
      <c r="I59" s="361"/>
    </row>
    <row r="60" spans="1:9" ht="15.75" thickTop="1" x14ac:dyDescent="0.2">
      <c r="A60" s="408"/>
      <c r="B60" s="409"/>
      <c r="C60" s="409"/>
      <c r="D60" s="409"/>
      <c r="E60" s="409"/>
      <c r="F60" s="409"/>
      <c r="G60" s="409"/>
      <c r="H60" s="410" t="s">
        <v>307</v>
      </c>
      <c r="I60" s="585">
        <f>I46+I57+I34</f>
        <v>0</v>
      </c>
    </row>
    <row r="61" spans="1:9" ht="15.75" thickBot="1" x14ac:dyDescent="0.25">
      <c r="A61" s="411"/>
      <c r="B61" s="407"/>
      <c r="C61" s="407"/>
      <c r="D61" s="407"/>
      <c r="E61" s="407"/>
      <c r="F61" s="407"/>
      <c r="G61" s="407"/>
      <c r="H61" s="412"/>
      <c r="I61" s="584"/>
    </row>
    <row r="62" spans="1:9" ht="15.75" thickTop="1" x14ac:dyDescent="0.2"/>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99" type="noConversion"/>
  <printOptions horizontalCentered="1"/>
  <pageMargins left="0.55118110236220474" right="0.55118110236220474" top="0.82677165354330717" bottom="0.78740157480314965" header="0.51181102362204722" footer="0.51181102362204722"/>
  <pageSetup paperSize="9" scale="78"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Notes</vt:lpstr>
      <vt:lpstr>Input Data</vt:lpstr>
      <vt:lpstr>Summary Invoice </vt:lpstr>
      <vt:lpstr>WTW Input</vt:lpstr>
      <vt:lpstr>Invoice WTW</vt:lpstr>
      <vt:lpstr>Scales</vt:lpstr>
      <vt:lpstr>Previous Payments</vt:lpstr>
      <vt:lpstr>Trip Sheet</vt:lpstr>
      <vt:lpstr>Travelling &amp; Subsistence</vt:lpstr>
      <vt:lpstr>Typing, Duplicating, &amp; Printing</vt:lpstr>
      <vt:lpstr>Time Based</vt:lpstr>
      <vt:lpstr>Site staff &amp; Other</vt:lpstr>
      <vt:lpstr>Non Taxable</vt:lpstr>
      <vt:lpstr>Summary A3</vt:lpstr>
      <vt:lpstr>'Input Data'!Print_Area</vt:lpstr>
      <vt:lpstr>'Site staff &amp; Other'!Print_Area</vt:lpstr>
      <vt:lpstr>'Summary Invoice '!Print_Area</vt:lpstr>
      <vt:lpstr>'Time Based'!Print_Area</vt:lpstr>
      <vt:lpstr>'Travelling &amp; Subsistence'!Print_Area</vt:lpstr>
      <vt:lpstr>'WTW Input'!Print_Area</vt:lpstr>
      <vt:lpstr>'Invoice WTW'!Print_Titles</vt:lpstr>
      <vt:lpstr>'Summary Invoice '!Print_Titles</vt:lpstr>
      <vt:lpstr>SCALE_2004E1</vt:lpstr>
      <vt:lpstr>SCALE_2004E2</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2011-05-14T18:10:56Z</cp:lastPrinted>
  <dcterms:created xsi:type="dcterms:W3CDTF">2000-04-06T11:32:49Z</dcterms:created>
  <dcterms:modified xsi:type="dcterms:W3CDTF">2015-03-19T09:43:06Z</dcterms:modified>
</cp:coreProperties>
</file>